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snote1\Documents\"/>
    </mc:Choice>
  </mc:AlternateContent>
  <xr:revisionPtr revIDLastSave="0" documentId="13_ncr:1_{8B3840D8-8757-44D0-AB5D-0F59900C98AB}" xr6:coauthVersionLast="47" xr6:coauthVersionMax="47" xr10:uidLastSave="{00000000-0000-0000-0000-000000000000}"/>
  <bookViews>
    <workbookView xWindow="-120" yWindow="-120" windowWidth="20730" windowHeight="11160" xr2:uid="{DB569D29-397A-496F-957D-86BC91969BFA}"/>
  </bookViews>
  <sheets>
    <sheet name="公立高校入試目標点算出" sheetId="1" r:id="rId1"/>
    <sheet name="公立高校入試平均点推移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3" i="1" l="1"/>
  <c r="AB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0" i="1"/>
  <c r="AC21" i="1"/>
  <c r="AC19" i="1"/>
  <c r="AC18" i="1"/>
  <c r="AC17" i="1"/>
  <c r="AB18" i="1"/>
  <c r="AB17" i="1"/>
  <c r="G12" i="2"/>
  <c r="H12" i="2" s="1"/>
  <c r="F12" i="2"/>
  <c r="E12" i="2"/>
  <c r="D12" i="2"/>
  <c r="C12" i="2"/>
  <c r="B12" i="2"/>
  <c r="H11" i="2"/>
  <c r="G11" i="2"/>
  <c r="H10" i="2"/>
  <c r="G10" i="2"/>
  <c r="H9" i="2"/>
  <c r="G9" i="2"/>
  <c r="G8" i="2"/>
  <c r="H8" i="2" s="1"/>
  <c r="H7" i="2"/>
  <c r="G7" i="2"/>
  <c r="H6" i="2"/>
  <c r="H5" i="2"/>
  <c r="H4" i="2"/>
  <c r="H3" i="2"/>
  <c r="L43" i="1"/>
  <c r="H43" i="1"/>
  <c r="N43" i="1" s="1"/>
  <c r="AB42" i="1"/>
  <c r="N42" i="1"/>
  <c r="L42" i="1"/>
  <c r="H42" i="1"/>
  <c r="AB41" i="1"/>
  <c r="L41" i="1"/>
  <c r="N41" i="1" s="1"/>
  <c r="H41" i="1"/>
  <c r="AB40" i="1"/>
  <c r="N40" i="1"/>
  <c r="L40" i="1"/>
  <c r="H40" i="1"/>
  <c r="AB39" i="1"/>
  <c r="L39" i="1"/>
  <c r="N39" i="1" s="1"/>
  <c r="H39" i="1"/>
  <c r="AB38" i="1"/>
  <c r="L38" i="1"/>
  <c r="H38" i="1"/>
  <c r="N38" i="1" s="1"/>
  <c r="AB37" i="1"/>
  <c r="L37" i="1"/>
  <c r="H37" i="1"/>
  <c r="N37" i="1" s="1"/>
  <c r="AB36" i="1"/>
  <c r="L36" i="1"/>
  <c r="H36" i="1"/>
  <c r="N36" i="1" s="1"/>
  <c r="AB35" i="1"/>
  <c r="L35" i="1"/>
  <c r="H35" i="1"/>
  <c r="N35" i="1" s="1"/>
  <c r="AB34" i="1"/>
  <c r="N34" i="1"/>
  <c r="L34" i="1"/>
  <c r="H34" i="1"/>
  <c r="AB33" i="1"/>
  <c r="L33" i="1"/>
  <c r="N33" i="1" s="1"/>
  <c r="H33" i="1"/>
  <c r="AB32" i="1"/>
  <c r="N32" i="1"/>
  <c r="L32" i="1"/>
  <c r="H32" i="1"/>
  <c r="AB31" i="1"/>
  <c r="L31" i="1"/>
  <c r="N31" i="1" s="1"/>
  <c r="H31" i="1"/>
  <c r="AB30" i="1"/>
  <c r="L30" i="1"/>
  <c r="H30" i="1"/>
  <c r="N30" i="1" s="1"/>
  <c r="AB29" i="1"/>
  <c r="L29" i="1"/>
  <c r="H29" i="1"/>
  <c r="N29" i="1" s="1"/>
  <c r="AB28" i="1"/>
  <c r="L28" i="1"/>
  <c r="H28" i="1"/>
  <c r="N28" i="1" s="1"/>
  <c r="AB27" i="1"/>
  <c r="L27" i="1"/>
  <c r="H27" i="1"/>
  <c r="N27" i="1" s="1"/>
  <c r="AB26" i="1"/>
  <c r="N26" i="1"/>
  <c r="L26" i="1"/>
  <c r="H26" i="1"/>
  <c r="AB25" i="1"/>
  <c r="L25" i="1"/>
  <c r="N25" i="1" s="1"/>
  <c r="H25" i="1"/>
  <c r="AB24" i="1"/>
  <c r="N24" i="1"/>
  <c r="L24" i="1"/>
  <c r="H24" i="1"/>
  <c r="AB23" i="1"/>
  <c r="L23" i="1"/>
  <c r="N23" i="1" s="1"/>
  <c r="H23" i="1"/>
  <c r="AB22" i="1"/>
  <c r="L22" i="1"/>
  <c r="H22" i="1"/>
  <c r="N22" i="1" s="1"/>
  <c r="AB21" i="1"/>
  <c r="L21" i="1"/>
  <c r="H21" i="1"/>
  <c r="N21" i="1" s="1"/>
  <c r="AB20" i="1"/>
  <c r="L20" i="1"/>
  <c r="H20" i="1"/>
  <c r="N20" i="1" s="1"/>
  <c r="AB19" i="1"/>
  <c r="L19" i="1"/>
  <c r="H19" i="1"/>
  <c r="N19" i="1" s="1"/>
  <c r="N18" i="1"/>
  <c r="L18" i="1"/>
  <c r="H18" i="1"/>
  <c r="L17" i="1"/>
  <c r="N17" i="1" s="1"/>
  <c r="H17" i="1"/>
  <c r="K13" i="1"/>
  <c r="O13" i="1" s="1"/>
  <c r="S10" i="1"/>
  <c r="M10" i="1"/>
  <c r="K10" i="1"/>
  <c r="S9" i="1"/>
  <c r="M9" i="1"/>
  <c r="K9" i="1"/>
  <c r="S8" i="1"/>
  <c r="M8" i="1"/>
  <c r="K8" i="1"/>
  <c r="Z7" i="1" l="1"/>
  <c r="Z10" i="1" s="1"/>
  <c r="Z11" i="1"/>
  <c r="Z9" i="1" l="1"/>
  <c r="R20" i="1" s="1"/>
  <c r="P20" i="1" s="1"/>
  <c r="T20" i="1" s="1"/>
  <c r="R42" i="1"/>
  <c r="P42" i="1" s="1"/>
  <c r="T42" i="1" s="1"/>
  <c r="R39" i="1"/>
  <c r="P39" i="1" s="1"/>
  <c r="T39" i="1" s="1"/>
  <c r="Z8" i="1"/>
  <c r="R26" i="1" s="1"/>
  <c r="P26" i="1" s="1"/>
  <c r="T26" i="1" s="1"/>
  <c r="R40" i="1"/>
  <c r="P40" i="1" s="1"/>
  <c r="T40" i="1" s="1"/>
  <c r="R41" i="1"/>
  <c r="P41" i="1" s="1"/>
  <c r="T41" i="1" s="1"/>
  <c r="R30" i="1"/>
  <c r="P30" i="1" s="1"/>
  <c r="T30" i="1" s="1"/>
  <c r="R38" i="1"/>
  <c r="P38" i="1" s="1"/>
  <c r="T38" i="1" s="1"/>
  <c r="R29" i="1"/>
  <c r="P29" i="1" s="1"/>
  <c r="T29" i="1" s="1"/>
  <c r="R43" i="1"/>
  <c r="P43" i="1" s="1"/>
  <c r="T43" i="1" s="1"/>
  <c r="R24" i="1"/>
  <c r="P24" i="1" s="1"/>
  <c r="T24" i="1" s="1"/>
  <c r="R17" i="1"/>
  <c r="P17" i="1" s="1"/>
  <c r="T17" i="1" s="1"/>
  <c r="R25" i="1"/>
  <c r="P25" i="1" s="1"/>
  <c r="T25" i="1" s="1"/>
  <c r="R19" i="1" l="1"/>
  <c r="P19" i="1" s="1"/>
  <c r="T19" i="1" s="1"/>
  <c r="R33" i="1"/>
  <c r="P33" i="1" s="1"/>
  <c r="T33" i="1" s="1"/>
  <c r="R35" i="1"/>
  <c r="P35" i="1" s="1"/>
  <c r="T35" i="1" s="1"/>
  <c r="R28" i="1"/>
  <c r="P28" i="1" s="1"/>
  <c r="T28" i="1" s="1"/>
  <c r="R37" i="1"/>
  <c r="P37" i="1" s="1"/>
  <c r="T37" i="1" s="1"/>
  <c r="R36" i="1"/>
  <c r="P36" i="1" s="1"/>
  <c r="T36" i="1" s="1"/>
  <c r="R34" i="1"/>
  <c r="P34" i="1" s="1"/>
  <c r="T34" i="1" s="1"/>
  <c r="R27" i="1"/>
  <c r="P27" i="1" s="1"/>
  <c r="T27" i="1" s="1"/>
  <c r="R21" i="1"/>
  <c r="P21" i="1" s="1"/>
  <c r="T21" i="1" s="1"/>
  <c r="R23" i="1"/>
  <c r="P23" i="1" s="1"/>
  <c r="T23" i="1" s="1"/>
  <c r="R18" i="1"/>
  <c r="P18" i="1" s="1"/>
  <c r="T18" i="1" s="1"/>
  <c r="R31" i="1"/>
  <c r="P31" i="1" s="1"/>
  <c r="T31" i="1" s="1"/>
  <c r="R32" i="1"/>
  <c r="P32" i="1" s="1"/>
  <c r="T32" i="1" s="1"/>
  <c r="R22" i="1"/>
  <c r="P22" i="1" s="1"/>
  <c r="T22" i="1" s="1"/>
</calcChain>
</file>

<file path=xl/sharedStrings.xml><?xml version="1.0" encoding="utf-8"?>
<sst xmlns="http://schemas.openxmlformats.org/spreadsheetml/2006/main" count="120" uniqueCount="94">
  <si>
    <t>中</t>
    <rPh sb="0" eb="1">
      <t>チュウ</t>
    </rPh>
    <phoneticPr fontId="4"/>
  </si>
  <si>
    <t>秦野伊勢原</t>
    <phoneticPr fontId="4"/>
  </si>
  <si>
    <t>地区</t>
    <rPh sb="0" eb="2">
      <t>チク</t>
    </rPh>
    <phoneticPr fontId="7"/>
  </si>
  <si>
    <t>加点項目</t>
    <rPh sb="0" eb="2">
      <t>カテン</t>
    </rPh>
    <rPh sb="2" eb="4">
      <t>コウモク</t>
    </rPh>
    <phoneticPr fontId="7"/>
  </si>
  <si>
    <t>英</t>
    <rPh sb="0" eb="1">
      <t>エイ</t>
    </rPh>
    <phoneticPr fontId="4"/>
  </si>
  <si>
    <t>数</t>
    <rPh sb="0" eb="1">
      <t>スウ</t>
    </rPh>
    <phoneticPr fontId="4"/>
  </si>
  <si>
    <t>国</t>
    <rPh sb="0" eb="1">
      <t>コク</t>
    </rPh>
    <phoneticPr fontId="4"/>
  </si>
  <si>
    <t>理</t>
    <rPh sb="0" eb="1">
      <t>リ</t>
    </rPh>
    <phoneticPr fontId="4"/>
  </si>
  <si>
    <t>社</t>
    <rPh sb="0" eb="1">
      <t>シャ</t>
    </rPh>
    <phoneticPr fontId="4"/>
  </si>
  <si>
    <t>３科</t>
    <rPh sb="1" eb="2">
      <t>カ</t>
    </rPh>
    <phoneticPr fontId="4"/>
  </si>
  <si>
    <t>５科</t>
    <rPh sb="1" eb="2">
      <t>カ</t>
    </rPh>
    <phoneticPr fontId="4"/>
  </si>
  <si>
    <t>音</t>
    <rPh sb="0" eb="1">
      <t>オン</t>
    </rPh>
    <phoneticPr fontId="4"/>
  </si>
  <si>
    <t>美</t>
    <rPh sb="0" eb="1">
      <t>ビ</t>
    </rPh>
    <phoneticPr fontId="4"/>
  </si>
  <si>
    <t>体</t>
    <rPh sb="0" eb="1">
      <t>タイ</t>
    </rPh>
    <phoneticPr fontId="4"/>
  </si>
  <si>
    <t>技</t>
    <rPh sb="0" eb="1">
      <t>ギ</t>
    </rPh>
    <phoneticPr fontId="4"/>
  </si>
  <si>
    <t>９科</t>
    <rPh sb="1" eb="2">
      <t>カ</t>
    </rPh>
    <phoneticPr fontId="4"/>
  </si>
  <si>
    <t>内申</t>
    <rPh sb="0" eb="2">
      <t>ナイシン</t>
    </rPh>
    <phoneticPr fontId="4"/>
  </si>
  <si>
    <t>★</t>
    <phoneticPr fontId="7"/>
  </si>
  <si>
    <t>２年３学期</t>
    <rPh sb="1" eb="2">
      <t>ネン</t>
    </rPh>
    <rPh sb="3" eb="5">
      <t>ガッキ</t>
    </rPh>
    <phoneticPr fontId="4"/>
  </si>
  <si>
    <t>ａ値</t>
    <rPh sb="1" eb="2">
      <t>チ</t>
    </rPh>
    <phoneticPr fontId="4"/>
  </si>
  <si>
    <t>3</t>
    <phoneticPr fontId="4"/>
  </si>
  <si>
    <t>３年１学期</t>
    <rPh sb="1" eb="2">
      <t>ネン</t>
    </rPh>
    <rPh sb="3" eb="5">
      <t>ガッキ</t>
    </rPh>
    <phoneticPr fontId="4"/>
  </si>
  <si>
    <t>4</t>
    <phoneticPr fontId="4"/>
  </si>
  <si>
    <t>３年２学期</t>
    <rPh sb="1" eb="2">
      <t>ネン</t>
    </rPh>
    <rPh sb="3" eb="5">
      <t>ガッキ</t>
    </rPh>
    <phoneticPr fontId="4"/>
  </si>
  <si>
    <t>5</t>
    <phoneticPr fontId="4"/>
  </si>
  <si>
    <t>6</t>
    <phoneticPr fontId="4"/>
  </si>
  <si>
    <t>５教科</t>
    <rPh sb="1" eb="3">
      <t>キョウカ</t>
    </rPh>
    <phoneticPr fontId="4"/>
  </si>
  <si>
    <t>得点率</t>
    <rPh sb="0" eb="2">
      <t>トクテン</t>
    </rPh>
    <rPh sb="2" eb="3">
      <t>リツ</t>
    </rPh>
    <phoneticPr fontId="4"/>
  </si>
  <si>
    <t>2021年入試平均点</t>
    <rPh sb="4" eb="5">
      <t>ネン</t>
    </rPh>
    <rPh sb="5" eb="7">
      <t>ニュウシ</t>
    </rPh>
    <rPh sb="7" eb="10">
      <t>ヘイキンテン</t>
    </rPh>
    <phoneticPr fontId="4"/>
  </si>
  <si>
    <t>志望校</t>
    <rPh sb="0" eb="3">
      <t>シボウコウ</t>
    </rPh>
    <phoneticPr fontId="4"/>
  </si>
  <si>
    <r>
      <t>高校データ</t>
    </r>
    <r>
      <rPr>
        <sz val="8"/>
        <color theme="0"/>
        <rFont val="ＭＳ ゴシック"/>
        <family val="3"/>
        <charset val="128"/>
      </rPr>
      <t>（2020年度合格者平均値）</t>
    </r>
    <rPh sb="0" eb="2">
      <t>コウコウ</t>
    </rPh>
    <rPh sb="10" eb="11">
      <t>ネン</t>
    </rPh>
    <rPh sb="11" eb="12">
      <t>ド</t>
    </rPh>
    <rPh sb="12" eb="15">
      <t>ゴウカクシャ</t>
    </rPh>
    <rPh sb="15" eb="17">
      <t>ヘイキン</t>
    </rPh>
    <rPh sb="17" eb="18">
      <t>チ</t>
    </rPh>
    <phoneticPr fontId="4"/>
  </si>
  <si>
    <t>入試必要点</t>
  </si>
  <si>
    <t>倍率</t>
    <rPh sb="0" eb="2">
      <t>バイリツ</t>
    </rPh>
    <phoneticPr fontId="4"/>
  </si>
  <si>
    <t>偏差値</t>
    <rPh sb="0" eb="3">
      <t>ヘンサチ</t>
    </rPh>
    <phoneticPr fontId="4"/>
  </si>
  <si>
    <t>備考</t>
  </si>
  <si>
    <t>学校名</t>
    <rPh sb="0" eb="2">
      <t>ガッコウ</t>
    </rPh>
    <rPh sb="2" eb="3">
      <t>メイ</t>
    </rPh>
    <phoneticPr fontId="4"/>
  </si>
  <si>
    <t>a値</t>
    <rPh sb="1" eb="2">
      <t>チ</t>
    </rPh>
    <phoneticPr fontId="4"/>
  </si>
  <si>
    <t>入試</t>
    <rPh sb="0" eb="2">
      <t>ニュウシ</t>
    </rPh>
    <phoneticPr fontId="4"/>
  </si>
  <si>
    <t>b値</t>
    <rPh sb="1" eb="2">
      <t>チ</t>
    </rPh>
    <phoneticPr fontId="4"/>
  </si>
  <si>
    <t>a+b値</t>
    <rPh sb="3" eb="4">
      <t>チ</t>
    </rPh>
    <phoneticPr fontId="4"/>
  </si>
  <si>
    <t>得点</t>
    <rPh sb="0" eb="2">
      <t>トクテン</t>
    </rPh>
    <phoneticPr fontId="4"/>
  </si>
  <si>
    <t>ｂ値</t>
    <rPh sb="1" eb="2">
      <t>チ</t>
    </rPh>
    <phoneticPr fontId="4"/>
  </si>
  <si>
    <t>５科平均</t>
    <rPh sb="1" eb="2">
      <t>カ</t>
    </rPh>
    <rPh sb="2" eb="4">
      <t>ヘイキン</t>
    </rPh>
    <phoneticPr fontId="4"/>
  </si>
  <si>
    <t>秦野伊勢原</t>
    <rPh sb="0" eb="2">
      <t>ハダノ</t>
    </rPh>
    <rPh sb="2" eb="5">
      <t>イセハラ</t>
    </rPh>
    <phoneticPr fontId="22"/>
  </si>
  <si>
    <t>秦野</t>
    <rPh sb="0" eb="2">
      <t>ハダノ</t>
    </rPh>
    <phoneticPr fontId="22"/>
  </si>
  <si>
    <t>普通(3:5:2)</t>
    <rPh sb="0" eb="2">
      <t>フツウ</t>
    </rPh>
    <phoneticPr fontId="7"/>
  </si>
  <si>
    <t>伊志田</t>
    <rPh sb="0" eb="1">
      <t>イ</t>
    </rPh>
    <rPh sb="1" eb="2">
      <t>シ</t>
    </rPh>
    <rPh sb="2" eb="3">
      <t>タ</t>
    </rPh>
    <phoneticPr fontId="22"/>
  </si>
  <si>
    <t>普通(4:4:2)</t>
    <rPh sb="0" eb="2">
      <t>フツウ</t>
    </rPh>
    <phoneticPr fontId="7"/>
  </si>
  <si>
    <t>秦野曽屋</t>
    <rPh sb="0" eb="2">
      <t>ハダノ</t>
    </rPh>
    <rPh sb="2" eb="4">
      <t>ソヤ</t>
    </rPh>
    <phoneticPr fontId="22"/>
  </si>
  <si>
    <t>伊勢原</t>
    <rPh sb="0" eb="3">
      <t>イセハラ</t>
    </rPh>
    <phoneticPr fontId="22"/>
  </si>
  <si>
    <t>秦野総合</t>
    <rPh sb="0" eb="2">
      <t>ハダノ</t>
    </rPh>
    <rPh sb="2" eb="4">
      <t>ソウゴウ</t>
    </rPh>
    <phoneticPr fontId="22"/>
  </si>
  <si>
    <t>総合(4:4:2)</t>
    <rPh sb="0" eb="2">
      <t>ソウゴウ</t>
    </rPh>
    <phoneticPr fontId="4"/>
  </si>
  <si>
    <t>平塚</t>
    <rPh sb="0" eb="2">
      <t>ヒラツカ</t>
    </rPh>
    <phoneticPr fontId="4"/>
  </si>
  <si>
    <t>平塚江南</t>
    <rPh sb="0" eb="2">
      <t>ヒラツカ</t>
    </rPh>
    <rPh sb="2" eb="4">
      <t>コウナン</t>
    </rPh>
    <phoneticPr fontId="4"/>
  </si>
  <si>
    <t>普通(3:5:2:1)</t>
    <rPh sb="0" eb="2">
      <t>フツウ</t>
    </rPh>
    <phoneticPr fontId="7"/>
  </si>
  <si>
    <t>大磯</t>
    <rPh sb="0" eb="2">
      <t>オオイソ</t>
    </rPh>
    <phoneticPr fontId="4"/>
  </si>
  <si>
    <t>高浜</t>
    <rPh sb="0" eb="2">
      <t>タカハマ</t>
    </rPh>
    <phoneticPr fontId="4"/>
  </si>
  <si>
    <t>二宮</t>
    <rPh sb="0" eb="2">
      <t>ニノミヤ</t>
    </rPh>
    <phoneticPr fontId="4"/>
  </si>
  <si>
    <t>普通(5:3:2)</t>
    <rPh sb="0" eb="2">
      <t>フツウ</t>
    </rPh>
    <phoneticPr fontId="7"/>
  </si>
  <si>
    <t>県西</t>
    <rPh sb="0" eb="1">
      <t>ケン</t>
    </rPh>
    <rPh sb="1" eb="2">
      <t>セイ</t>
    </rPh>
    <phoneticPr fontId="4"/>
  </si>
  <si>
    <t>小田原</t>
    <rPh sb="0" eb="3">
      <t>オダワラ</t>
    </rPh>
    <phoneticPr fontId="22"/>
  </si>
  <si>
    <t>西湘</t>
    <rPh sb="0" eb="2">
      <t>セイショウ</t>
    </rPh>
    <phoneticPr fontId="4"/>
  </si>
  <si>
    <t>足柄</t>
    <rPh sb="0" eb="2">
      <t>アシガラ</t>
    </rPh>
    <phoneticPr fontId="4"/>
  </si>
  <si>
    <t>山北</t>
    <rPh sb="0" eb="2">
      <t>ヤマキタ</t>
    </rPh>
    <phoneticPr fontId="4"/>
  </si>
  <si>
    <t>小田原東</t>
    <rPh sb="0" eb="3">
      <t>オダワラ</t>
    </rPh>
    <rPh sb="3" eb="4">
      <t>ヒガシ</t>
    </rPh>
    <phoneticPr fontId="4"/>
  </si>
  <si>
    <t>県央</t>
    <rPh sb="0" eb="2">
      <t>ケンオウ</t>
    </rPh>
    <phoneticPr fontId="4"/>
  </si>
  <si>
    <t>海老名</t>
    <rPh sb="0" eb="3">
      <t>エビナ</t>
    </rPh>
    <phoneticPr fontId="4"/>
  </si>
  <si>
    <t>座間</t>
    <rPh sb="0" eb="2">
      <t>ザマ</t>
    </rPh>
    <phoneticPr fontId="4"/>
  </si>
  <si>
    <t>厚木東</t>
    <rPh sb="0" eb="2">
      <t>アツギ</t>
    </rPh>
    <rPh sb="2" eb="3">
      <t>ヒガシ</t>
    </rPh>
    <phoneticPr fontId="4"/>
  </si>
  <si>
    <t>有馬</t>
    <rPh sb="0" eb="2">
      <t>アリマ</t>
    </rPh>
    <phoneticPr fontId="4"/>
  </si>
  <si>
    <t>厚木西</t>
    <rPh sb="0" eb="2">
      <t>アツギ</t>
    </rPh>
    <rPh sb="2" eb="3">
      <t>ニシ</t>
    </rPh>
    <phoneticPr fontId="4"/>
  </si>
  <si>
    <t>厚木北</t>
    <rPh sb="0" eb="3">
      <t>あつぎきた</t>
    </rPh>
    <phoneticPr fontId="7" type="Hiragana"/>
  </si>
  <si>
    <t>その他</t>
    <rPh sb="2" eb="3">
      <t>タ</t>
    </rPh>
    <phoneticPr fontId="4"/>
  </si>
  <si>
    <t>平塚農商（農業）</t>
    <rPh sb="0" eb="2">
      <t>ひらつか</t>
    </rPh>
    <rPh sb="2" eb="4">
      <t>のうしょう</t>
    </rPh>
    <rPh sb="5" eb="7">
      <t>のうぎょう</t>
    </rPh>
    <phoneticPr fontId="7" type="Hiragana"/>
  </si>
  <si>
    <t>農業(5:3:2）</t>
    <rPh sb="0" eb="2">
      <t>ノウギョウ</t>
    </rPh>
    <phoneticPr fontId="7"/>
  </si>
  <si>
    <t>古田島（農業系）</t>
    <rPh sb="0" eb="3">
      <t>ヨシダジマ</t>
    </rPh>
    <rPh sb="4" eb="6">
      <t>ノウギョウ</t>
    </rPh>
    <rPh sb="6" eb="7">
      <t>ケイ</t>
    </rPh>
    <phoneticPr fontId="4"/>
  </si>
  <si>
    <t>農業(5:3:2）</t>
    <rPh sb="0" eb="2">
      <t>ノウギョウ</t>
    </rPh>
    <phoneticPr fontId="4"/>
  </si>
  <si>
    <t>中央農業</t>
    <rPh sb="0" eb="4">
      <t>チュウオウノウギョウ</t>
    </rPh>
    <phoneticPr fontId="4"/>
  </si>
  <si>
    <t>農業(4:4:2）</t>
    <rPh sb="0" eb="2">
      <t>ノウギョウ</t>
    </rPh>
    <phoneticPr fontId="4"/>
  </si>
  <si>
    <t>厚木商業</t>
    <rPh sb="0" eb="2">
      <t>アツギ</t>
    </rPh>
    <rPh sb="2" eb="4">
      <t>ショウギョウ</t>
    </rPh>
    <phoneticPr fontId="4"/>
  </si>
  <si>
    <t>商業(5:3:2）</t>
    <rPh sb="0" eb="2">
      <t>ショウギョウ</t>
    </rPh>
    <phoneticPr fontId="4"/>
  </si>
  <si>
    <t>小田原城北工業</t>
    <rPh sb="0" eb="3">
      <t>オダワラ</t>
    </rPh>
    <rPh sb="3" eb="5">
      <t>ジョウホク</t>
    </rPh>
    <rPh sb="5" eb="7">
      <t>コウギョウ</t>
    </rPh>
    <phoneticPr fontId="4"/>
  </si>
  <si>
    <t>工業(5:3:2）</t>
    <rPh sb="0" eb="2">
      <t>コウギョウ</t>
    </rPh>
    <phoneticPr fontId="4"/>
  </si>
  <si>
    <t>平塚工科</t>
    <rPh sb="0" eb="2">
      <t>ヒラツカ</t>
    </rPh>
    <rPh sb="2" eb="4">
      <t>コウカ</t>
    </rPh>
    <phoneticPr fontId="4"/>
  </si>
  <si>
    <t>英語</t>
    <rPh sb="0" eb="2">
      <t>エイゴ</t>
    </rPh>
    <phoneticPr fontId="4"/>
  </si>
  <si>
    <t>数学</t>
    <rPh sb="0" eb="2">
      <t>スウガク</t>
    </rPh>
    <phoneticPr fontId="4"/>
  </si>
  <si>
    <t>国語</t>
    <rPh sb="0" eb="2">
      <t>コクゴ</t>
    </rPh>
    <phoneticPr fontId="4"/>
  </si>
  <si>
    <t>理科</t>
    <rPh sb="0" eb="2">
      <t>リカ</t>
    </rPh>
    <phoneticPr fontId="4"/>
  </si>
  <si>
    <t>社会</t>
    <rPh sb="0" eb="2">
      <t>シャカイ</t>
    </rPh>
    <phoneticPr fontId="4"/>
  </si>
  <si>
    <t>平均</t>
    <rPh sb="0" eb="2">
      <t>ヘイキン</t>
    </rPh>
    <phoneticPr fontId="4"/>
  </si>
  <si>
    <t>公立高校入試　目標点算出シート2021</t>
    <rPh sb="0" eb="4">
      <t>コウリツコウコウ</t>
    </rPh>
    <rPh sb="4" eb="6">
      <t>ニュウシ</t>
    </rPh>
    <rPh sb="7" eb="10">
      <t>モクヒョウテン</t>
    </rPh>
    <rPh sb="10" eb="12">
      <t>サンシュツ</t>
    </rPh>
    <phoneticPr fontId="4"/>
  </si>
  <si>
    <t>大和南</t>
    <rPh sb="0" eb="3">
      <t>ヤマトミナミ</t>
    </rPh>
    <phoneticPr fontId="4"/>
  </si>
  <si>
    <t>工業(5:3:2）</t>
    <rPh sb="0" eb="2">
      <t>コウギョウ</t>
    </rPh>
    <phoneticPr fontId="7"/>
  </si>
  <si>
    <t>平均との差</t>
    <rPh sb="0" eb="2">
      <t>ヘイキン</t>
    </rPh>
    <rPh sb="4" eb="5">
      <t>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</si>
</sst>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.0"/>
    <numFmt numFmtId="178" formatCode="0.00_);[Red]\(0.00\)"/>
    <numFmt numFmtId="179" formatCode="0.0_);[Red]\(0.0\)"/>
    <numFmt numFmtId="180" formatCode="0.0%"/>
  </numFmts>
  <fonts count="31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22"/>
      <color theme="0"/>
      <name val="ＭＳ ゴシック"/>
      <family val="3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HG創英角ｺﾞｼｯｸUB"/>
      <family val="3"/>
      <charset val="128"/>
    </font>
    <font>
      <sz val="6"/>
      <color indexed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57"/>
      <name val="ＭＳ ゴシック"/>
      <family val="3"/>
      <charset val="128"/>
    </font>
    <font>
      <sz val="9"/>
      <color indexed="57"/>
      <name val="ＭＳ ゴシック"/>
      <family val="3"/>
      <charset val="128"/>
    </font>
    <font>
      <sz val="11"/>
      <name val="HG創英角ｺﾞｼｯｸUB"/>
      <family val="3"/>
      <charset val="128"/>
    </font>
    <font>
      <sz val="10"/>
      <color indexed="57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55"/>
      <name val="ＭＳ ゴシック"/>
      <family val="3"/>
      <charset val="128"/>
    </font>
    <font>
      <sz val="11"/>
      <color indexed="55"/>
      <name val="HG創英角ｺﾞｼｯｸUB"/>
      <family val="3"/>
      <charset val="128"/>
    </font>
    <font>
      <sz val="11"/>
      <color indexed="55"/>
      <name val="ＭＳ 明朝"/>
      <family val="1"/>
      <charset val="128"/>
    </font>
    <font>
      <sz val="11"/>
      <color indexed="53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name val="ＭＳ 明朝"/>
      <family val="1"/>
      <charset val="128"/>
    </font>
    <font>
      <sz val="8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6"/>
      <color indexed="12"/>
      <name val="ＭＳ Ｐゴシック"/>
      <family val="3"/>
      <charset val="128"/>
    </font>
    <font>
      <sz val="9"/>
      <color indexed="55"/>
      <name val="ＭＳ ゴシック"/>
      <family val="3"/>
      <charset val="128"/>
    </font>
    <font>
      <sz val="9"/>
      <color theme="0" tint="-0.34998626667073579"/>
      <name val="ＭＳ ゴシック"/>
      <family val="3"/>
      <charset val="128"/>
    </font>
    <font>
      <sz val="11"/>
      <color indexed="10"/>
      <name val="HG創英角ｺﾞｼｯｸUB"/>
      <family val="3"/>
      <charset val="128"/>
    </font>
    <font>
      <sz val="10"/>
      <color indexed="10"/>
      <name val="HG創英角ｺﾞｼｯｸUB"/>
      <family val="3"/>
      <charset val="128"/>
    </font>
    <font>
      <sz val="10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9"/>
      <color rgb="FF339966"/>
      <name val="ＭＳ ゴシック"/>
      <family val="3"/>
      <charset val="128"/>
    </font>
    <font>
      <sz val="9"/>
      <color theme="1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double">
        <color indexed="57"/>
      </left>
      <right/>
      <top style="double">
        <color indexed="57"/>
      </top>
      <bottom/>
      <diagonal/>
    </border>
    <border>
      <left/>
      <right/>
      <top style="double">
        <color indexed="57"/>
      </top>
      <bottom/>
      <diagonal/>
    </border>
    <border>
      <left/>
      <right style="double">
        <color indexed="57"/>
      </right>
      <top style="double">
        <color indexed="57"/>
      </top>
      <bottom/>
      <diagonal/>
    </border>
    <border>
      <left style="double">
        <color indexed="57"/>
      </left>
      <right/>
      <top/>
      <bottom style="double">
        <color indexed="57"/>
      </bottom>
      <diagonal/>
    </border>
    <border>
      <left/>
      <right/>
      <top/>
      <bottom style="double">
        <color indexed="57"/>
      </bottom>
      <diagonal/>
    </border>
    <border>
      <left/>
      <right style="double">
        <color indexed="57"/>
      </right>
      <top/>
      <bottom style="double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ck">
        <color indexed="57"/>
      </left>
      <right style="thin">
        <color indexed="57"/>
      </right>
      <top style="thick">
        <color indexed="57"/>
      </top>
      <bottom/>
      <diagonal/>
    </border>
    <border>
      <left style="thin">
        <color indexed="57"/>
      </left>
      <right/>
      <top style="thick">
        <color indexed="57"/>
      </top>
      <bottom/>
      <diagonal/>
    </border>
    <border>
      <left style="thin">
        <color indexed="57"/>
      </left>
      <right style="thin">
        <color indexed="57"/>
      </right>
      <top style="thick">
        <color indexed="57"/>
      </top>
      <bottom/>
      <diagonal/>
    </border>
    <border>
      <left style="thin">
        <color indexed="57"/>
      </left>
      <right style="thick">
        <color indexed="57"/>
      </right>
      <top style="thick">
        <color indexed="57"/>
      </top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 style="dotted">
        <color indexed="57"/>
      </bottom>
      <diagonal/>
    </border>
    <border>
      <left style="thin">
        <color indexed="57"/>
      </left>
      <right/>
      <top style="thin">
        <color indexed="57"/>
      </top>
      <bottom style="dotted">
        <color indexed="57"/>
      </bottom>
      <diagonal/>
    </border>
    <border>
      <left/>
      <right/>
      <top style="thin">
        <color indexed="57"/>
      </top>
      <bottom style="dotted">
        <color indexed="57"/>
      </bottom>
      <diagonal/>
    </border>
    <border>
      <left/>
      <right style="thin">
        <color indexed="57"/>
      </right>
      <top style="thin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/>
      <diagonal/>
    </border>
    <border>
      <left style="thick">
        <color indexed="57"/>
      </left>
      <right/>
      <top/>
      <bottom/>
      <diagonal/>
    </border>
    <border>
      <left/>
      <right style="thin">
        <color indexed="57"/>
      </right>
      <top/>
      <bottom/>
      <diagonal/>
    </border>
    <border>
      <left style="thin">
        <color indexed="57"/>
      </left>
      <right/>
      <top/>
      <bottom/>
      <diagonal/>
    </border>
    <border>
      <left/>
      <right style="thick">
        <color indexed="57"/>
      </right>
      <top/>
      <bottom/>
      <diagonal/>
    </border>
    <border>
      <left style="thin">
        <color indexed="57"/>
      </left>
      <right style="thin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/>
      <top style="dotted">
        <color indexed="57"/>
      </top>
      <bottom style="dotted">
        <color indexed="57"/>
      </bottom>
      <diagonal/>
    </border>
    <border>
      <left/>
      <right/>
      <top style="dotted">
        <color indexed="57"/>
      </top>
      <bottom style="dotted">
        <color indexed="57"/>
      </bottom>
      <diagonal/>
    </border>
    <border>
      <left/>
      <right style="thin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hair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dotted">
        <color indexed="57"/>
      </top>
      <bottom style="thin">
        <color indexed="57"/>
      </bottom>
      <diagonal/>
    </border>
    <border>
      <left style="thin">
        <color indexed="57"/>
      </left>
      <right/>
      <top style="dotted">
        <color indexed="57"/>
      </top>
      <bottom style="thin">
        <color indexed="57"/>
      </bottom>
      <diagonal/>
    </border>
    <border>
      <left/>
      <right/>
      <top style="dotted">
        <color indexed="57"/>
      </top>
      <bottom style="thin">
        <color indexed="57"/>
      </bottom>
      <diagonal/>
    </border>
    <border>
      <left/>
      <right style="thin">
        <color indexed="57"/>
      </right>
      <top style="dotted">
        <color indexed="57"/>
      </top>
      <bottom style="thin">
        <color indexed="57"/>
      </bottom>
      <diagonal/>
    </border>
    <border>
      <left style="thick">
        <color indexed="57"/>
      </left>
      <right/>
      <top/>
      <bottom style="thick">
        <color indexed="57"/>
      </bottom>
      <diagonal/>
    </border>
    <border>
      <left/>
      <right/>
      <top/>
      <bottom style="thick">
        <color indexed="57"/>
      </bottom>
      <diagonal/>
    </border>
    <border>
      <left style="thin">
        <color indexed="57"/>
      </left>
      <right/>
      <top/>
      <bottom style="thick">
        <color indexed="57"/>
      </bottom>
      <diagonal/>
    </border>
    <border>
      <left/>
      <right style="thick">
        <color indexed="57"/>
      </right>
      <top/>
      <bottom style="thick">
        <color indexed="57"/>
      </bottom>
      <diagonal/>
    </border>
    <border>
      <left style="thin">
        <color indexed="57"/>
      </left>
      <right style="hair">
        <color indexed="57"/>
      </right>
      <top style="thin">
        <color indexed="57"/>
      </top>
      <bottom style="thin">
        <color indexed="57"/>
      </bottom>
      <diagonal/>
    </border>
    <border>
      <left style="hair">
        <color indexed="57"/>
      </left>
      <right style="hair">
        <color indexed="57"/>
      </right>
      <top style="thin">
        <color indexed="57"/>
      </top>
      <bottom style="thin">
        <color indexed="57"/>
      </bottom>
      <diagonal/>
    </border>
    <border>
      <left style="hair">
        <color indexed="57"/>
      </left>
      <right/>
      <top style="thin">
        <color indexed="57"/>
      </top>
      <bottom style="thin">
        <color indexed="57"/>
      </bottom>
      <diagonal/>
    </border>
    <border>
      <left style="hair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/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thick">
        <color indexed="57"/>
      </left>
      <right style="thin">
        <color indexed="57"/>
      </right>
      <top style="thick">
        <color indexed="57"/>
      </top>
      <bottom style="thin">
        <color indexed="57"/>
      </bottom>
      <diagonal/>
    </border>
    <border>
      <left style="thin">
        <color indexed="57"/>
      </left>
      <right style="thick">
        <color indexed="57"/>
      </right>
      <top style="thick">
        <color indexed="57"/>
      </top>
      <bottom style="thin">
        <color indexed="57"/>
      </bottom>
      <diagonal/>
    </border>
    <border>
      <left style="thin">
        <color indexed="57"/>
      </left>
      <right/>
      <top/>
      <bottom style="thin">
        <color indexed="57"/>
      </bottom>
      <diagonal/>
    </border>
    <border>
      <left/>
      <right/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 style="thick">
        <color indexed="57"/>
      </left>
      <right style="thin">
        <color indexed="57"/>
      </right>
      <top style="thin">
        <color indexed="57"/>
      </top>
      <bottom style="dotted">
        <color indexed="57"/>
      </bottom>
      <diagonal/>
    </border>
    <border>
      <left style="thin">
        <color indexed="57"/>
      </left>
      <right style="thick">
        <color indexed="57"/>
      </right>
      <top style="thin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/>
      <bottom/>
      <diagonal/>
    </border>
    <border>
      <left style="thick">
        <color indexed="57"/>
      </left>
      <right style="thin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ck">
        <color indexed="57"/>
      </right>
      <top style="dotted">
        <color indexed="57"/>
      </top>
      <bottom style="dotted">
        <color indexed="57"/>
      </bottom>
      <diagonal/>
    </border>
    <border>
      <left style="thick">
        <color indexed="57"/>
      </left>
      <right/>
      <top style="dotted">
        <color indexed="57"/>
      </top>
      <bottom style="dotted">
        <color indexed="57"/>
      </bottom>
      <diagonal/>
    </border>
    <border>
      <left style="thick">
        <color indexed="57"/>
      </left>
      <right style="thin">
        <color indexed="57"/>
      </right>
      <top style="dotted">
        <color indexed="57"/>
      </top>
      <bottom style="thin">
        <color indexed="57"/>
      </bottom>
      <diagonal/>
    </border>
    <border>
      <left style="thin">
        <color indexed="57"/>
      </left>
      <right style="thick">
        <color indexed="57"/>
      </right>
      <top style="dotted">
        <color indexed="57"/>
      </top>
      <bottom style="thin">
        <color indexed="57"/>
      </bottom>
      <diagonal/>
    </border>
    <border>
      <left style="thick">
        <color indexed="57"/>
      </left>
      <right/>
      <top style="dotted">
        <color indexed="57"/>
      </top>
      <bottom style="thin">
        <color indexed="57"/>
      </bottom>
      <diagonal/>
    </border>
    <border>
      <left/>
      <right style="thick">
        <color indexed="57"/>
      </right>
      <top style="dotted">
        <color indexed="57"/>
      </top>
      <bottom style="dotted">
        <color indexed="57"/>
      </bottom>
      <diagonal/>
    </border>
    <border>
      <left/>
      <right style="thick">
        <color indexed="57"/>
      </right>
      <top style="dotted">
        <color indexed="57"/>
      </top>
      <bottom style="thin">
        <color indexed="57"/>
      </bottom>
      <diagonal/>
    </border>
    <border>
      <left style="thick">
        <color indexed="57"/>
      </left>
      <right style="thin">
        <color indexed="57"/>
      </right>
      <top style="dotted">
        <color indexed="57"/>
      </top>
      <bottom/>
      <diagonal/>
    </border>
    <border>
      <left style="thin">
        <color indexed="57"/>
      </left>
      <right style="thick">
        <color indexed="57"/>
      </right>
      <top style="dotted">
        <color indexed="57"/>
      </top>
      <bottom/>
      <diagonal/>
    </border>
    <border>
      <left/>
      <right style="thick">
        <color indexed="57"/>
      </right>
      <top style="thin">
        <color indexed="57"/>
      </top>
      <bottom style="dotted">
        <color indexed="57"/>
      </bottom>
      <diagonal/>
    </border>
    <border>
      <left style="thick">
        <color indexed="57"/>
      </left>
      <right/>
      <top style="thin">
        <color indexed="57"/>
      </top>
      <bottom style="dotted">
        <color indexed="57"/>
      </bottom>
      <diagonal/>
    </border>
    <border>
      <left/>
      <right/>
      <top/>
      <bottom style="dotted">
        <color indexed="57"/>
      </bottom>
      <diagonal/>
    </border>
    <border>
      <left style="thin">
        <color indexed="57"/>
      </left>
      <right/>
      <top/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dotted">
        <color indexed="57"/>
      </top>
      <bottom/>
      <diagonal/>
    </border>
    <border>
      <left style="thin">
        <color indexed="57"/>
      </left>
      <right/>
      <top style="thin">
        <color rgb="FF00B050"/>
      </top>
      <bottom style="dotted">
        <color indexed="57"/>
      </bottom>
      <diagonal/>
    </border>
    <border>
      <left/>
      <right/>
      <top style="thin">
        <color rgb="FF00B050"/>
      </top>
      <bottom style="dotted">
        <color indexed="57"/>
      </bottom>
      <diagonal/>
    </border>
    <border>
      <left/>
      <right style="thin">
        <color indexed="57"/>
      </right>
      <top style="thin">
        <color rgb="FF00B050"/>
      </top>
      <bottom style="dotted">
        <color indexed="57"/>
      </bottom>
      <diagonal/>
    </border>
    <border>
      <left/>
      <right style="thick">
        <color indexed="57"/>
      </right>
      <top style="thin">
        <color rgb="FF00B050"/>
      </top>
      <bottom style="dotted">
        <color indexed="57"/>
      </bottom>
      <diagonal/>
    </border>
    <border>
      <left style="thick">
        <color indexed="57"/>
      </left>
      <right/>
      <top style="thin">
        <color rgb="FF00B050"/>
      </top>
      <bottom style="dotted">
        <color indexed="57"/>
      </bottom>
      <diagonal/>
    </border>
    <border>
      <left style="thin">
        <color indexed="57"/>
      </left>
      <right/>
      <top style="dotted">
        <color indexed="57"/>
      </top>
      <bottom style="thin">
        <color rgb="FF00B050"/>
      </bottom>
      <diagonal/>
    </border>
    <border>
      <left/>
      <right/>
      <top style="dotted">
        <color indexed="57"/>
      </top>
      <bottom style="thin">
        <color rgb="FF00B050"/>
      </bottom>
      <diagonal/>
    </border>
    <border>
      <left/>
      <right style="thin">
        <color indexed="57"/>
      </right>
      <top style="dotted">
        <color indexed="57"/>
      </top>
      <bottom style="thin">
        <color rgb="FF00B05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0" fillId="0" borderId="2" xfId="0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10" fillId="0" borderId="5" xfId="0" applyFont="1" applyBorder="1" applyAlignment="1">
      <alignment horizontal="right" vertical="top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 textRotation="255"/>
    </xf>
    <xf numFmtId="49" fontId="9" fillId="0" borderId="21" xfId="0" applyNumberFormat="1" applyFont="1" applyBorder="1" applyAlignment="1">
      <alignment vertical="center" textRotation="255"/>
    </xf>
    <xf numFmtId="176" fontId="13" fillId="0" borderId="22" xfId="0" applyNumberFormat="1" applyFont="1" applyBorder="1" applyAlignment="1">
      <alignment horizontal="center" vertical="center"/>
    </xf>
    <xf numFmtId="176" fontId="13" fillId="0" borderId="23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 textRotation="255"/>
    </xf>
    <xf numFmtId="49" fontId="9" fillId="0" borderId="34" xfId="0" applyNumberFormat="1" applyFont="1" applyBorder="1" applyAlignment="1">
      <alignment vertical="center" textRotation="255"/>
    </xf>
    <xf numFmtId="176" fontId="13" fillId="0" borderId="35" xfId="0" applyNumberFormat="1" applyFont="1" applyBorder="1" applyAlignment="1">
      <alignment horizontal="center" vertical="center"/>
    </xf>
    <xf numFmtId="176" fontId="13" fillId="0" borderId="36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77" fontId="19" fillId="0" borderId="37" xfId="0" applyNumberFormat="1" applyFont="1" applyBorder="1" applyAlignment="1">
      <alignment horizontal="center" vertical="center"/>
    </xf>
    <xf numFmtId="177" fontId="19" fillId="0" borderId="38" xfId="0" applyNumberFormat="1" applyFont="1" applyBorder="1" applyAlignment="1">
      <alignment horizontal="center" vertical="center"/>
    </xf>
    <xf numFmtId="177" fontId="19" fillId="0" borderId="39" xfId="0" applyNumberFormat="1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18" fillId="2" borderId="43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18" fillId="2" borderId="45" xfId="0" applyFont="1" applyFill="1" applyBorder="1" applyAlignment="1">
      <alignment horizontal="center" vertical="center"/>
    </xf>
    <xf numFmtId="0" fontId="18" fillId="2" borderId="46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18" fillId="2" borderId="44" xfId="0" applyFont="1" applyFill="1" applyBorder="1" applyAlignment="1">
      <alignment horizontal="center" vertical="center"/>
    </xf>
    <xf numFmtId="0" fontId="18" fillId="2" borderId="47" xfId="0" applyFont="1" applyFill="1" applyBorder="1" applyAlignment="1">
      <alignment horizontal="center" vertical="center"/>
    </xf>
    <xf numFmtId="0" fontId="18" fillId="2" borderId="48" xfId="0" applyFont="1" applyFill="1" applyBorder="1" applyAlignment="1">
      <alignment horizontal="center" vertical="center"/>
    </xf>
    <xf numFmtId="0" fontId="18" fillId="2" borderId="49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 textRotation="255" shrinkToFi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76" fontId="11" fillId="0" borderId="15" xfId="0" applyNumberFormat="1" applyFont="1" applyBorder="1">
      <alignment vertical="center"/>
    </xf>
    <xf numFmtId="176" fontId="23" fillId="0" borderId="15" xfId="0" applyNumberFormat="1" applyFont="1" applyBorder="1">
      <alignment vertical="center"/>
    </xf>
    <xf numFmtId="176" fontId="24" fillId="0" borderId="15" xfId="0" applyNumberFormat="1" applyFont="1" applyBorder="1">
      <alignment vertical="center"/>
    </xf>
    <xf numFmtId="0" fontId="24" fillId="0" borderId="16" xfId="0" applyFont="1" applyBorder="1">
      <alignment vertical="center"/>
    </xf>
    <xf numFmtId="176" fontId="25" fillId="0" borderId="50" xfId="0" applyNumberFormat="1" applyFont="1" applyBorder="1">
      <alignment vertical="center"/>
    </xf>
    <xf numFmtId="176" fontId="25" fillId="0" borderId="51" xfId="0" applyNumberFormat="1" applyFont="1" applyBorder="1">
      <alignment vertical="center"/>
    </xf>
    <xf numFmtId="176" fontId="23" fillId="0" borderId="18" xfId="0" applyNumberFormat="1" applyFont="1" applyBorder="1">
      <alignment vertical="center"/>
    </xf>
    <xf numFmtId="0" fontId="23" fillId="0" borderId="15" xfId="0" applyFont="1" applyBorder="1">
      <alignment vertical="center"/>
    </xf>
    <xf numFmtId="176" fontId="26" fillId="0" borderId="50" xfId="0" applyNumberFormat="1" applyFont="1" applyBorder="1">
      <alignment vertical="center"/>
    </xf>
    <xf numFmtId="176" fontId="26" fillId="0" borderId="51" xfId="0" applyNumberFormat="1" applyFont="1" applyBorder="1">
      <alignment vertical="center"/>
    </xf>
    <xf numFmtId="178" fontId="13" fillId="0" borderId="17" xfId="0" applyNumberFormat="1" applyFont="1" applyBorder="1" applyAlignment="1">
      <alignment horizontal="center" vertical="center"/>
    </xf>
    <xf numFmtId="179" fontId="27" fillId="0" borderId="16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9" fontId="0" fillId="0" borderId="0" xfId="0" applyNumberFormat="1">
      <alignment vertical="center"/>
    </xf>
    <xf numFmtId="0" fontId="9" fillId="0" borderId="52" xfId="0" applyFont="1" applyBorder="1" applyAlignment="1">
      <alignment horizontal="center" vertical="center" textRotation="255" shrinkToFit="1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76" fontId="11" fillId="0" borderId="24" xfId="0" applyNumberFormat="1" applyFont="1" applyBorder="1">
      <alignment vertical="center"/>
    </xf>
    <xf numFmtId="176" fontId="23" fillId="0" borderId="24" xfId="0" applyNumberFormat="1" applyFont="1" applyBorder="1">
      <alignment vertical="center"/>
    </xf>
    <xf numFmtId="176" fontId="24" fillId="0" borderId="24" xfId="0" applyNumberFormat="1" applyFont="1" applyBorder="1">
      <alignment vertical="center"/>
    </xf>
    <xf numFmtId="0" fontId="24" fillId="0" borderId="25" xfId="0" applyFont="1" applyBorder="1">
      <alignment vertical="center"/>
    </xf>
    <xf numFmtId="176" fontId="25" fillId="0" borderId="53" xfId="0" applyNumberFormat="1" applyFont="1" applyBorder="1">
      <alignment vertical="center"/>
    </xf>
    <xf numFmtId="176" fontId="25" fillId="0" borderId="54" xfId="0" applyNumberFormat="1" applyFont="1" applyBorder="1">
      <alignment vertical="center"/>
    </xf>
    <xf numFmtId="176" fontId="23" fillId="0" borderId="55" xfId="0" applyNumberFormat="1" applyFont="1" applyBorder="1">
      <alignment vertical="center"/>
    </xf>
    <xf numFmtId="176" fontId="23" fillId="0" borderId="27" xfId="0" applyNumberFormat="1" applyFont="1" applyBorder="1">
      <alignment vertical="center"/>
    </xf>
    <xf numFmtId="176" fontId="26" fillId="0" borderId="53" xfId="0" applyNumberFormat="1" applyFont="1" applyBorder="1">
      <alignment vertical="center"/>
    </xf>
    <xf numFmtId="176" fontId="26" fillId="0" borderId="54" xfId="0" applyNumberFormat="1" applyFont="1" applyBorder="1">
      <alignment vertical="center"/>
    </xf>
    <xf numFmtId="178" fontId="13" fillId="0" borderId="26" xfId="0" applyNumberFormat="1" applyFont="1" applyBorder="1" applyAlignment="1">
      <alignment horizontal="center" vertical="center"/>
    </xf>
    <xf numFmtId="179" fontId="27" fillId="0" borderId="25" xfId="0" applyNumberFormat="1" applyFont="1" applyBorder="1" applyAlignment="1">
      <alignment horizontal="right" vertical="center"/>
    </xf>
    <xf numFmtId="0" fontId="8" fillId="0" borderId="25" xfId="0" applyFont="1" applyBorder="1" applyAlignment="1">
      <alignment horizontal="left" vertical="center" indent="1"/>
    </xf>
    <xf numFmtId="0" fontId="8" fillId="0" borderId="26" xfId="0" applyFont="1" applyBorder="1" applyAlignment="1">
      <alignment horizontal="left" vertical="center" indent="1"/>
    </xf>
    <xf numFmtId="0" fontId="8" fillId="0" borderId="27" xfId="0" applyFont="1" applyBorder="1" applyAlignment="1">
      <alignment horizontal="left" vertical="center" indent="1"/>
    </xf>
    <xf numFmtId="0" fontId="9" fillId="0" borderId="44" xfId="0" applyFont="1" applyBorder="1" applyAlignment="1">
      <alignment horizontal="center" vertical="center" textRotation="255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176" fontId="11" fillId="0" borderId="29" xfId="0" applyNumberFormat="1" applyFont="1" applyBorder="1">
      <alignment vertical="center"/>
    </xf>
    <xf numFmtId="176" fontId="23" fillId="0" borderId="29" xfId="0" applyNumberFormat="1" applyFont="1" applyBorder="1">
      <alignment vertical="center"/>
    </xf>
    <xf numFmtId="176" fontId="24" fillId="0" borderId="29" xfId="0" applyNumberFormat="1" applyFont="1" applyBorder="1">
      <alignment vertical="center"/>
    </xf>
    <xf numFmtId="0" fontId="24" fillId="0" borderId="30" xfId="0" applyFont="1" applyBorder="1">
      <alignment vertical="center"/>
    </xf>
    <xf numFmtId="176" fontId="25" fillId="0" borderId="56" xfId="0" applyNumberFormat="1" applyFont="1" applyBorder="1">
      <alignment vertical="center"/>
    </xf>
    <xf numFmtId="176" fontId="25" fillId="0" borderId="57" xfId="0" applyNumberFormat="1" applyFont="1" applyBorder="1">
      <alignment vertical="center"/>
    </xf>
    <xf numFmtId="176" fontId="23" fillId="0" borderId="58" xfId="0" applyNumberFormat="1" applyFont="1" applyBorder="1">
      <alignment vertical="center"/>
    </xf>
    <xf numFmtId="176" fontId="23" fillId="0" borderId="32" xfId="0" applyNumberFormat="1" applyFont="1" applyBorder="1">
      <alignment vertical="center"/>
    </xf>
    <xf numFmtId="176" fontId="26" fillId="0" borderId="56" xfId="0" applyNumberFormat="1" applyFont="1" applyBorder="1">
      <alignment vertical="center"/>
    </xf>
    <xf numFmtId="176" fontId="26" fillId="0" borderId="57" xfId="0" applyNumberFormat="1" applyFont="1" applyBorder="1">
      <alignment vertical="center"/>
    </xf>
    <xf numFmtId="178" fontId="13" fillId="0" borderId="48" xfId="0" applyNumberFormat="1" applyFont="1" applyBorder="1" applyAlignment="1">
      <alignment horizontal="center" vertical="center"/>
    </xf>
    <xf numFmtId="179" fontId="27" fillId="0" borderId="30" xfId="0" applyNumberFormat="1" applyFont="1" applyBorder="1" applyAlignment="1">
      <alignment horizontal="right" vertical="center"/>
    </xf>
    <xf numFmtId="0" fontId="8" fillId="0" borderId="47" xfId="0" applyFont="1" applyBorder="1" applyAlignment="1">
      <alignment horizontal="left" vertical="center" indent="1"/>
    </xf>
    <xf numFmtId="0" fontId="8" fillId="0" borderId="48" xfId="0" applyFont="1" applyBorder="1" applyAlignment="1">
      <alignment horizontal="left" vertical="center" indent="1"/>
    </xf>
    <xf numFmtId="0" fontId="8" fillId="0" borderId="49" xfId="0" applyFont="1" applyBorder="1" applyAlignment="1">
      <alignment horizontal="left" vertical="center" indent="1"/>
    </xf>
    <xf numFmtId="0" fontId="8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176" fontId="24" fillId="0" borderId="25" xfId="0" applyNumberFormat="1" applyFont="1" applyBorder="1">
      <alignment vertical="center"/>
    </xf>
    <xf numFmtId="176" fontId="24" fillId="0" borderId="59" xfId="0" applyNumberFormat="1" applyFont="1" applyBorder="1">
      <alignment vertical="center"/>
    </xf>
    <xf numFmtId="176" fontId="11" fillId="0" borderId="30" xfId="0" applyNumberFormat="1" applyFont="1" applyBorder="1">
      <alignment vertical="center"/>
    </xf>
    <xf numFmtId="176" fontId="11" fillId="0" borderId="32" xfId="0" applyNumberFormat="1" applyFont="1" applyBorder="1">
      <alignment vertical="center"/>
    </xf>
    <xf numFmtId="178" fontId="13" fillId="0" borderId="31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 indent="1"/>
    </xf>
    <xf numFmtId="0" fontId="8" fillId="0" borderId="31" xfId="0" applyFont="1" applyBorder="1" applyAlignment="1">
      <alignment horizontal="left" vertical="center" indent="1"/>
    </xf>
    <xf numFmtId="0" fontId="8" fillId="0" borderId="32" xfId="0" applyFont="1" applyBorder="1" applyAlignment="1">
      <alignment horizontal="left" vertical="center" indent="1"/>
    </xf>
    <xf numFmtId="176" fontId="11" fillId="0" borderId="16" xfId="0" applyNumberFormat="1" applyFont="1" applyBorder="1" applyAlignment="1">
      <alignment horizontal="right" vertical="center"/>
    </xf>
    <xf numFmtId="176" fontId="11" fillId="0" borderId="18" xfId="0" applyNumberFormat="1" applyFont="1" applyBorder="1" applyAlignment="1">
      <alignment horizontal="right" vertical="center"/>
    </xf>
    <xf numFmtId="176" fontId="23" fillId="0" borderId="16" xfId="0" applyNumberFormat="1" applyFont="1" applyBorder="1" applyAlignment="1">
      <alignment horizontal="right" vertical="center"/>
    </xf>
    <xf numFmtId="176" fontId="23" fillId="0" borderId="18" xfId="0" applyNumberFormat="1" applyFont="1" applyBorder="1" applyAlignment="1">
      <alignment horizontal="right" vertical="center"/>
    </xf>
    <xf numFmtId="176" fontId="11" fillId="0" borderId="25" xfId="0" applyNumberFormat="1" applyFont="1" applyBorder="1" applyAlignment="1">
      <alignment horizontal="right" vertical="center"/>
    </xf>
    <xf numFmtId="176" fontId="11" fillId="0" borderId="27" xfId="0" applyNumberFormat="1" applyFont="1" applyBorder="1" applyAlignment="1">
      <alignment horizontal="right" vertical="center"/>
    </xf>
    <xf numFmtId="176" fontId="11" fillId="0" borderId="30" xfId="0" applyNumberFormat="1" applyFont="1" applyBorder="1" applyAlignment="1">
      <alignment horizontal="right" vertical="center"/>
    </xf>
    <xf numFmtId="176" fontId="11" fillId="0" borderId="32" xfId="0" applyNumberFormat="1" applyFont="1" applyBorder="1" applyAlignment="1">
      <alignment horizontal="right" vertical="center"/>
    </xf>
    <xf numFmtId="176" fontId="24" fillId="0" borderId="30" xfId="0" applyNumberFormat="1" applyFont="1" applyBorder="1">
      <alignment vertical="center"/>
    </xf>
    <xf numFmtId="176" fontId="24" fillId="0" borderId="60" xfId="0" applyNumberFormat="1" applyFont="1" applyBorder="1">
      <alignment vertical="center"/>
    </xf>
    <xf numFmtId="176" fontId="25" fillId="0" borderId="61" xfId="0" applyNumberFormat="1" applyFont="1" applyBorder="1">
      <alignment vertical="center"/>
    </xf>
    <xf numFmtId="176" fontId="25" fillId="0" borderId="62" xfId="0" applyNumberFormat="1" applyFont="1" applyBorder="1">
      <alignment vertical="center"/>
    </xf>
    <xf numFmtId="176" fontId="26" fillId="0" borderId="61" xfId="0" applyNumberFormat="1" applyFont="1" applyBorder="1">
      <alignment vertical="center"/>
    </xf>
    <xf numFmtId="176" fontId="26" fillId="0" borderId="62" xfId="0" applyNumberFormat="1" applyFont="1" applyBorder="1">
      <alignment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176" fontId="11" fillId="0" borderId="16" xfId="0" applyNumberFormat="1" applyFont="1" applyBorder="1">
      <alignment vertical="center"/>
    </xf>
    <xf numFmtId="176" fontId="11" fillId="0" borderId="18" xfId="0" applyNumberFormat="1" applyFont="1" applyBorder="1">
      <alignment vertical="center"/>
    </xf>
    <xf numFmtId="176" fontId="23" fillId="0" borderId="16" xfId="0" applyNumberFormat="1" applyFont="1" applyBorder="1">
      <alignment vertical="center"/>
    </xf>
    <xf numFmtId="176" fontId="24" fillId="0" borderId="16" xfId="0" applyNumberFormat="1" applyFont="1" applyBorder="1" applyAlignment="1">
      <alignment horizontal="right" vertical="center"/>
    </xf>
    <xf numFmtId="176" fontId="24" fillId="0" borderId="63" xfId="0" applyNumberFormat="1" applyFont="1" applyBorder="1" applyAlignment="1">
      <alignment horizontal="right" vertical="center"/>
    </xf>
    <xf numFmtId="176" fontId="25" fillId="0" borderId="64" xfId="0" applyNumberFormat="1" applyFont="1" applyBorder="1">
      <alignment vertical="center"/>
    </xf>
    <xf numFmtId="176" fontId="25" fillId="0" borderId="63" xfId="0" applyNumberFormat="1" applyFont="1" applyBorder="1">
      <alignment vertical="center"/>
    </xf>
    <xf numFmtId="176" fontId="23" fillId="0" borderId="64" xfId="0" applyNumberFormat="1" applyFont="1" applyBorder="1" applyAlignment="1">
      <alignment horizontal="right" vertical="center"/>
    </xf>
    <xf numFmtId="176" fontId="26" fillId="0" borderId="64" xfId="0" applyNumberFormat="1" applyFont="1" applyBorder="1">
      <alignment vertical="center"/>
    </xf>
    <xf numFmtId="176" fontId="26" fillId="0" borderId="63" xfId="0" applyNumberFormat="1" applyFont="1" applyBorder="1">
      <alignment vertical="center"/>
    </xf>
    <xf numFmtId="178" fontId="13" fillId="0" borderId="65" xfId="0" applyNumberFormat="1" applyFont="1" applyBorder="1" applyAlignment="1">
      <alignment horizontal="center" vertical="center"/>
    </xf>
    <xf numFmtId="176" fontId="11" fillId="0" borderId="25" xfId="0" applyNumberFormat="1" applyFont="1" applyBorder="1">
      <alignment vertical="center"/>
    </xf>
    <xf numFmtId="176" fontId="11" fillId="0" borderId="27" xfId="0" applyNumberFormat="1" applyFont="1" applyBorder="1">
      <alignment vertical="center"/>
    </xf>
    <xf numFmtId="176" fontId="24" fillId="0" borderId="25" xfId="0" applyNumberFormat="1" applyFont="1" applyBorder="1" applyAlignment="1">
      <alignment horizontal="right" vertical="center"/>
    </xf>
    <xf numFmtId="176" fontId="24" fillId="0" borderId="59" xfId="0" applyNumberFormat="1" applyFont="1" applyBorder="1" applyAlignment="1">
      <alignment horizontal="right" vertical="center"/>
    </xf>
    <xf numFmtId="176" fontId="25" fillId="0" borderId="55" xfId="0" applyNumberFormat="1" applyFont="1" applyBorder="1" applyAlignment="1">
      <alignment horizontal="right" vertical="center"/>
    </xf>
    <xf numFmtId="176" fontId="25" fillId="0" borderId="59" xfId="0" applyNumberFormat="1" applyFont="1" applyBorder="1" applyAlignment="1">
      <alignment horizontal="right" vertical="center"/>
    </xf>
    <xf numFmtId="176" fontId="23" fillId="0" borderId="55" xfId="0" applyNumberFormat="1" applyFont="1" applyBorder="1" applyAlignment="1">
      <alignment horizontal="right" vertical="center"/>
    </xf>
    <xf numFmtId="176" fontId="23" fillId="0" borderId="27" xfId="0" applyNumberFormat="1" applyFont="1" applyBorder="1" applyAlignment="1">
      <alignment horizontal="right" vertical="center"/>
    </xf>
    <xf numFmtId="176" fontId="26" fillId="0" borderId="55" xfId="0" applyNumberFormat="1" applyFont="1" applyBorder="1" applyAlignment="1">
      <alignment horizontal="right" vertical="center"/>
    </xf>
    <xf numFmtId="176" fontId="26" fillId="0" borderId="59" xfId="0" applyNumberFormat="1" applyFont="1" applyBorder="1" applyAlignment="1">
      <alignment horizontal="right" vertical="center"/>
    </xf>
    <xf numFmtId="179" fontId="27" fillId="0" borderId="66" xfId="0" applyNumberFormat="1" applyFont="1" applyBorder="1" applyAlignment="1">
      <alignment horizontal="right" vertical="center"/>
    </xf>
    <xf numFmtId="176" fontId="23" fillId="0" borderId="24" xfId="0" applyNumberFormat="1" applyFont="1" applyBorder="1" applyAlignment="1">
      <alignment horizontal="right" vertical="center"/>
    </xf>
    <xf numFmtId="176" fontId="25" fillId="0" borderId="53" xfId="0" applyNumberFormat="1" applyFont="1" applyBorder="1" applyAlignment="1">
      <alignment horizontal="right" vertical="center"/>
    </xf>
    <xf numFmtId="176" fontId="25" fillId="0" borderId="54" xfId="0" applyNumberFormat="1" applyFont="1" applyBorder="1" applyAlignment="1">
      <alignment horizontal="right" vertical="center"/>
    </xf>
    <xf numFmtId="176" fontId="26" fillId="0" borderId="53" xfId="0" applyNumberFormat="1" applyFont="1" applyBorder="1" applyAlignment="1">
      <alignment horizontal="right" vertical="center"/>
    </xf>
    <xf numFmtId="176" fontId="26" fillId="0" borderId="54" xfId="0" applyNumberFormat="1" applyFont="1" applyBorder="1" applyAlignment="1">
      <alignment horizontal="right" vertical="center"/>
    </xf>
    <xf numFmtId="176" fontId="11" fillId="0" borderId="67" xfId="0" applyNumberFormat="1" applyFont="1" applyBorder="1">
      <alignment vertical="center"/>
    </xf>
    <xf numFmtId="0" fontId="28" fillId="0" borderId="19" xfId="0" applyFont="1" applyBorder="1" applyAlignment="1">
      <alignment horizontal="center" vertical="center" textRotation="255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176" fontId="11" fillId="0" borderId="68" xfId="0" applyNumberFormat="1" applyFont="1" applyBorder="1" applyAlignment="1">
      <alignment horizontal="right" vertical="center"/>
    </xf>
    <xf numFmtId="176" fontId="11" fillId="0" borderId="70" xfId="0" applyNumberFormat="1" applyFont="1" applyBorder="1" applyAlignment="1">
      <alignment horizontal="right" vertical="center"/>
    </xf>
    <xf numFmtId="176" fontId="23" fillId="0" borderId="68" xfId="0" applyNumberFormat="1" applyFont="1" applyBorder="1" applyAlignment="1">
      <alignment horizontal="right" vertical="center"/>
    </xf>
    <xf numFmtId="176" fontId="23" fillId="0" borderId="70" xfId="0" applyNumberFormat="1" applyFont="1" applyBorder="1" applyAlignment="1">
      <alignment horizontal="right" vertical="center"/>
    </xf>
    <xf numFmtId="176" fontId="23" fillId="0" borderId="68" xfId="0" applyNumberFormat="1" applyFont="1" applyBorder="1">
      <alignment vertical="center"/>
    </xf>
    <xf numFmtId="176" fontId="23" fillId="0" borderId="70" xfId="0" applyNumberFormat="1" applyFont="1" applyBorder="1">
      <alignment vertical="center"/>
    </xf>
    <xf numFmtId="176" fontId="24" fillId="0" borderId="68" xfId="0" applyNumberFormat="1" applyFont="1" applyBorder="1">
      <alignment vertical="center"/>
    </xf>
    <xf numFmtId="176" fontId="24" fillId="0" borderId="71" xfId="0" applyNumberFormat="1" applyFont="1" applyBorder="1">
      <alignment vertical="center"/>
    </xf>
    <xf numFmtId="176" fontId="25" fillId="0" borderId="72" xfId="0" applyNumberFormat="1" applyFont="1" applyBorder="1">
      <alignment vertical="center"/>
    </xf>
    <xf numFmtId="176" fontId="25" fillId="0" borderId="71" xfId="0" applyNumberFormat="1" applyFont="1" applyBorder="1">
      <alignment vertical="center"/>
    </xf>
    <xf numFmtId="176" fontId="23" fillId="0" borderId="72" xfId="0" applyNumberFormat="1" applyFont="1" applyBorder="1">
      <alignment vertical="center"/>
    </xf>
    <xf numFmtId="176" fontId="26" fillId="0" borderId="72" xfId="0" applyNumberFormat="1" applyFont="1" applyBorder="1">
      <alignment vertical="center"/>
    </xf>
    <xf numFmtId="176" fontId="26" fillId="0" borderId="71" xfId="0" applyNumberFormat="1" applyFont="1" applyBorder="1">
      <alignment vertical="center"/>
    </xf>
    <xf numFmtId="0" fontId="8" fillId="0" borderId="68" xfId="0" applyFont="1" applyBorder="1" applyAlignment="1">
      <alignment horizontal="left" vertical="center" indent="1"/>
    </xf>
    <xf numFmtId="0" fontId="8" fillId="0" borderId="69" xfId="0" applyFont="1" applyBorder="1" applyAlignment="1">
      <alignment horizontal="left" vertical="center" indent="1"/>
    </xf>
    <xf numFmtId="0" fontId="8" fillId="0" borderId="70" xfId="0" applyFont="1" applyBorder="1" applyAlignment="1">
      <alignment horizontal="left" vertical="center" indent="1"/>
    </xf>
    <xf numFmtId="0" fontId="28" fillId="0" borderId="52" xfId="0" applyFont="1" applyBorder="1" applyAlignment="1">
      <alignment horizontal="center" vertical="center" textRotation="255"/>
    </xf>
    <xf numFmtId="176" fontId="23" fillId="0" borderId="25" xfId="0" applyNumberFormat="1" applyFont="1" applyBorder="1">
      <alignment vertical="center"/>
    </xf>
    <xf numFmtId="176" fontId="25" fillId="0" borderId="55" xfId="0" applyNumberFormat="1" applyFont="1" applyBorder="1" applyAlignment="1">
      <alignment vertical="center" shrinkToFit="1"/>
    </xf>
    <xf numFmtId="176" fontId="25" fillId="0" borderId="59" xfId="0" applyNumberFormat="1" applyFont="1" applyBorder="1" applyAlignment="1">
      <alignment vertical="center" shrinkToFit="1"/>
    </xf>
    <xf numFmtId="176" fontId="23" fillId="0" borderId="59" xfId="0" applyNumberFormat="1" applyFont="1" applyBorder="1">
      <alignment vertical="center"/>
    </xf>
    <xf numFmtId="176" fontId="26" fillId="0" borderId="55" xfId="0" applyNumberFormat="1" applyFont="1" applyBorder="1" applyAlignment="1">
      <alignment vertical="center" shrinkToFit="1"/>
    </xf>
    <xf numFmtId="176" fontId="26" fillId="0" borderId="59" xfId="0" applyNumberFormat="1" applyFont="1" applyBorder="1" applyAlignment="1">
      <alignment vertical="center" shrinkToFit="1"/>
    </xf>
    <xf numFmtId="0" fontId="28" fillId="0" borderId="44" xfId="0" applyFont="1" applyBorder="1" applyAlignment="1">
      <alignment horizontal="center" vertical="center" textRotation="255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8" fontId="5" fillId="0" borderId="39" xfId="0" applyNumberFormat="1" applyFont="1" applyBorder="1" applyAlignment="1">
      <alignment horizontal="center" vertical="center"/>
    </xf>
    <xf numFmtId="179" fontId="5" fillId="0" borderId="8" xfId="0" applyNumberFormat="1" applyFont="1" applyBorder="1" applyAlignment="1">
      <alignment horizontal="center" vertical="center"/>
    </xf>
    <xf numFmtId="180" fontId="5" fillId="0" borderId="40" xfId="1" applyNumberFormat="1" applyFont="1" applyBorder="1" applyAlignment="1">
      <alignment horizontal="center" vertical="center"/>
    </xf>
    <xf numFmtId="179" fontId="5" fillId="0" borderId="37" xfId="0" applyNumberFormat="1" applyFont="1" applyBorder="1" applyAlignment="1">
      <alignment horizontal="center" vertical="center"/>
    </xf>
    <xf numFmtId="178" fontId="5" fillId="3" borderId="37" xfId="0" applyNumberFormat="1" applyFont="1" applyFill="1" applyBorder="1" applyAlignment="1">
      <alignment horizontal="center" vertical="center"/>
    </xf>
    <xf numFmtId="178" fontId="5" fillId="3" borderId="38" xfId="0" applyNumberFormat="1" applyFont="1" applyFill="1" applyBorder="1" applyAlignment="1">
      <alignment horizontal="center" vertical="center"/>
    </xf>
    <xf numFmtId="178" fontId="5" fillId="3" borderId="39" xfId="0" applyNumberFormat="1" applyFont="1" applyFill="1" applyBorder="1" applyAlignment="1">
      <alignment horizontal="center" vertical="center"/>
    </xf>
    <xf numFmtId="179" fontId="5" fillId="3" borderId="37" xfId="0" applyNumberFormat="1" applyFont="1" applyFill="1" applyBorder="1" applyAlignment="1">
      <alignment horizontal="center" vertical="center"/>
    </xf>
    <xf numFmtId="180" fontId="5" fillId="3" borderId="40" xfId="1" applyNumberFormat="1" applyFont="1" applyFill="1" applyBorder="1" applyAlignment="1">
      <alignment horizontal="center" vertical="center"/>
    </xf>
    <xf numFmtId="0" fontId="8" fillId="0" borderId="73" xfId="0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180" fontId="29" fillId="0" borderId="0" xfId="1" applyNumberFormat="1" applyFont="1" applyAlignment="1">
      <alignment horizontal="center" vertical="center"/>
    </xf>
    <xf numFmtId="180" fontId="29" fillId="0" borderId="0" xfId="1" applyNumberFormat="1" applyFont="1" applyFill="1" applyAlignment="1">
      <alignment horizontal="center" vertical="center"/>
    </xf>
    <xf numFmtId="0" fontId="30" fillId="0" borderId="0" xfId="0" applyFont="1">
      <alignment vertical="center"/>
    </xf>
    <xf numFmtId="180" fontId="18" fillId="2" borderId="22" xfId="1" applyNumberFormat="1" applyFont="1" applyFill="1" applyBorder="1" applyAlignment="1">
      <alignment horizontal="center" vertical="center"/>
    </xf>
    <xf numFmtId="180" fontId="18" fillId="2" borderId="0" xfId="1" applyNumberFormat="1" applyFont="1" applyFill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93765-0160-49E6-80B9-5672973CF8CC}">
  <dimension ref="A2:AD43"/>
  <sheetViews>
    <sheetView tabSelected="1" workbookViewId="0">
      <selection activeCell="J21" sqref="J21:K21"/>
    </sheetView>
  </sheetViews>
  <sheetFormatPr defaultRowHeight="15.75" x14ac:dyDescent="0.25"/>
  <cols>
    <col min="1" max="1" width="3.109375" bestFit="1" customWidth="1"/>
    <col min="2" max="10" width="4.109375" customWidth="1"/>
    <col min="11" max="14" width="3.33203125" customWidth="1"/>
    <col min="15" max="21" width="4.109375" customWidth="1"/>
    <col min="22" max="22" width="4.88671875" bestFit="1" customWidth="1"/>
    <col min="23" max="23" width="6.6640625" bestFit="1" customWidth="1"/>
    <col min="24" max="27" width="4.109375" customWidth="1"/>
    <col min="28" max="28" width="8.88671875" style="256"/>
  </cols>
  <sheetData>
    <row r="2" spans="1:29" ht="32.25" customHeight="1" x14ac:dyDescent="0.25">
      <c r="A2" s="1" t="s">
        <v>90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52"/>
    </row>
    <row r="3" spans="1:29" ht="20.25" customHeight="1" thickBot="1" x14ac:dyDescent="0.3">
      <c r="V3" s="3"/>
      <c r="W3" s="3"/>
      <c r="AB3" s="252"/>
    </row>
    <row r="4" spans="1:29" ht="20.25" customHeight="1" thickTop="1" x14ac:dyDescent="0.15">
      <c r="A4" s="4"/>
      <c r="B4" s="5"/>
      <c r="C4" s="5"/>
      <c r="D4" s="5"/>
      <c r="E4" s="5"/>
      <c r="F4" s="5"/>
      <c r="G4" s="6"/>
      <c r="H4" s="6"/>
      <c r="I4" s="6"/>
      <c r="J4" s="7"/>
      <c r="K4" s="7"/>
      <c r="L4" s="8" t="s">
        <v>0</v>
      </c>
      <c r="M4" s="9"/>
      <c r="N4" s="7" t="s">
        <v>1</v>
      </c>
      <c r="O4" s="7"/>
      <c r="P4" s="7"/>
      <c r="Q4" s="7"/>
      <c r="R4" s="8" t="s">
        <v>2</v>
      </c>
      <c r="S4" s="8"/>
      <c r="T4" s="10" t="s">
        <v>3</v>
      </c>
      <c r="U4" s="10"/>
      <c r="V4" s="10"/>
      <c r="W4" s="10"/>
      <c r="X4" s="10"/>
      <c r="Y4" s="11"/>
      <c r="Z4" s="11"/>
      <c r="AA4" s="12"/>
      <c r="AB4" s="252"/>
    </row>
    <row r="5" spans="1:29" ht="20.25" customHeight="1" thickBot="1" x14ac:dyDescent="0.3">
      <c r="A5" s="13"/>
      <c r="B5" s="14"/>
      <c r="C5" s="14"/>
      <c r="D5" s="14"/>
      <c r="E5" s="14"/>
      <c r="F5" s="14"/>
      <c r="G5" s="15"/>
      <c r="H5" s="15"/>
      <c r="I5" s="15"/>
      <c r="J5" s="16"/>
      <c r="K5" s="16"/>
      <c r="L5" s="17"/>
      <c r="M5" s="18"/>
      <c r="N5" s="16"/>
      <c r="O5" s="16"/>
      <c r="P5" s="16"/>
      <c r="Q5" s="16"/>
      <c r="R5" s="17"/>
      <c r="S5" s="17"/>
      <c r="T5" s="19"/>
      <c r="U5" s="19"/>
      <c r="V5" s="19"/>
      <c r="W5" s="19"/>
      <c r="X5" s="19"/>
      <c r="Y5" s="20"/>
      <c r="Z5" s="20"/>
      <c r="AA5" s="21"/>
      <c r="AB5" s="252"/>
    </row>
    <row r="6" spans="1:29" ht="20.25" customHeight="1" thickTop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52"/>
    </row>
    <row r="7" spans="1:29" ht="20.25" customHeight="1" thickTop="1" x14ac:dyDescent="0.25">
      <c r="A7" s="22"/>
      <c r="B7" s="23"/>
      <c r="C7" s="24"/>
      <c r="D7" s="24"/>
      <c r="E7" s="25"/>
      <c r="F7" s="22" t="s">
        <v>4</v>
      </c>
      <c r="G7" s="22" t="s">
        <v>5</v>
      </c>
      <c r="H7" s="22" t="s">
        <v>6</v>
      </c>
      <c r="I7" s="22" t="s">
        <v>7</v>
      </c>
      <c r="J7" s="22" t="s">
        <v>8</v>
      </c>
      <c r="K7" s="26" t="s">
        <v>9</v>
      </c>
      <c r="L7" s="26"/>
      <c r="M7" s="26" t="s">
        <v>10</v>
      </c>
      <c r="N7" s="26"/>
      <c r="O7" s="22" t="s">
        <v>11</v>
      </c>
      <c r="P7" s="22" t="s">
        <v>12</v>
      </c>
      <c r="Q7" s="22" t="s">
        <v>13</v>
      </c>
      <c r="R7" s="22" t="s">
        <v>14</v>
      </c>
      <c r="S7" s="26" t="s">
        <v>15</v>
      </c>
      <c r="T7" s="26"/>
      <c r="U7" s="2"/>
      <c r="V7" s="2"/>
      <c r="W7" s="2"/>
      <c r="X7" s="27" t="s">
        <v>16</v>
      </c>
      <c r="Y7" s="28"/>
      <c r="Z7" s="29">
        <f>S8+(S10*2)</f>
        <v>0</v>
      </c>
      <c r="AA7" s="30"/>
      <c r="AB7" s="252"/>
    </row>
    <row r="8" spans="1:29" ht="20.25" customHeight="1" x14ac:dyDescent="0.25">
      <c r="A8" s="31" t="s">
        <v>17</v>
      </c>
      <c r="B8" s="32" t="s">
        <v>18</v>
      </c>
      <c r="C8" s="33"/>
      <c r="D8" s="33"/>
      <c r="E8" s="34"/>
      <c r="F8" s="259"/>
      <c r="G8" s="259"/>
      <c r="H8" s="259"/>
      <c r="I8" s="259"/>
      <c r="J8" s="259"/>
      <c r="K8" s="35">
        <f>SUM(F8:J8)</f>
        <v>0</v>
      </c>
      <c r="L8" s="35"/>
      <c r="M8" s="35">
        <f>SUM(F8:J8)</f>
        <v>0</v>
      </c>
      <c r="N8" s="35"/>
      <c r="O8" s="259"/>
      <c r="P8" s="259"/>
      <c r="Q8" s="259"/>
      <c r="R8" s="259"/>
      <c r="S8" s="35">
        <f>F8+G8+H8+I8+J8+O8+P8+R8+Q8</f>
        <v>0</v>
      </c>
      <c r="T8" s="35"/>
      <c r="U8" s="2"/>
      <c r="V8" s="2"/>
      <c r="W8" s="2"/>
      <c r="X8" s="36" t="s">
        <v>19</v>
      </c>
      <c r="Y8" s="37" t="s">
        <v>20</v>
      </c>
      <c r="Z8" s="38">
        <f>Z7/135*100*3</f>
        <v>0</v>
      </c>
      <c r="AA8" s="39"/>
      <c r="AB8" s="252"/>
    </row>
    <row r="9" spans="1:29" ht="20.25" customHeight="1" x14ac:dyDescent="0.25">
      <c r="A9" s="40"/>
      <c r="B9" s="41" t="s">
        <v>21</v>
      </c>
      <c r="C9" s="42"/>
      <c r="D9" s="42"/>
      <c r="E9" s="43"/>
      <c r="F9" s="44"/>
      <c r="G9" s="44"/>
      <c r="H9" s="44"/>
      <c r="I9" s="44"/>
      <c r="J9" s="44"/>
      <c r="K9" s="45">
        <f>SUM(F9:J9)</f>
        <v>0</v>
      </c>
      <c r="L9" s="46"/>
      <c r="M9" s="47">
        <f>SUM(F9:J9)</f>
        <v>0</v>
      </c>
      <c r="N9" s="47"/>
      <c r="O9" s="48"/>
      <c r="P9" s="48"/>
      <c r="Q9" s="48"/>
      <c r="R9" s="48"/>
      <c r="S9" s="47">
        <f>SUM(F9:J9)+SUM(O9:R9)</f>
        <v>0</v>
      </c>
      <c r="T9" s="47"/>
      <c r="U9" s="2"/>
      <c r="V9" s="2"/>
      <c r="W9" s="2"/>
      <c r="X9" s="36"/>
      <c r="Y9" s="37" t="s">
        <v>22</v>
      </c>
      <c r="Z9" s="38">
        <f>Z7/135*100*4</f>
        <v>0</v>
      </c>
      <c r="AA9" s="39"/>
      <c r="AB9" s="252"/>
    </row>
    <row r="10" spans="1:29" ht="20.25" customHeight="1" x14ac:dyDescent="0.25">
      <c r="A10" s="49" t="s">
        <v>17</v>
      </c>
      <c r="B10" s="50" t="s">
        <v>23</v>
      </c>
      <c r="C10" s="51"/>
      <c r="D10" s="51"/>
      <c r="E10" s="52"/>
      <c r="F10" s="260"/>
      <c r="G10" s="260"/>
      <c r="H10" s="260"/>
      <c r="I10" s="260"/>
      <c r="J10" s="260"/>
      <c r="K10" s="53">
        <f>SUM(F10:J10)</f>
        <v>0</v>
      </c>
      <c r="L10" s="54"/>
      <c r="M10" s="55">
        <f>SUM(F10:J10)</f>
        <v>0</v>
      </c>
      <c r="N10" s="55"/>
      <c r="O10" s="260"/>
      <c r="P10" s="260"/>
      <c r="Q10" s="260"/>
      <c r="R10" s="260"/>
      <c r="S10" s="55">
        <f>F10+G10+H10+I10+J10+O10+P10+R10+Q10</f>
        <v>0</v>
      </c>
      <c r="T10" s="55"/>
      <c r="U10" s="2"/>
      <c r="V10" s="2"/>
      <c r="W10" s="2"/>
      <c r="X10" s="36"/>
      <c r="Y10" s="37" t="s">
        <v>24</v>
      </c>
      <c r="Z10" s="38">
        <f>Z7/135*100*5</f>
        <v>0</v>
      </c>
      <c r="AA10" s="39"/>
      <c r="AB10" s="252"/>
    </row>
    <row r="11" spans="1:29" ht="20.25" customHeight="1" thickBot="1" x14ac:dyDescent="0.3">
      <c r="A11" s="56"/>
      <c r="B11" s="57"/>
      <c r="C11" s="57"/>
      <c r="D11" s="57"/>
      <c r="E11" s="57"/>
      <c r="F11" s="58"/>
      <c r="G11" s="58"/>
      <c r="H11" s="58"/>
      <c r="I11" s="58"/>
      <c r="J11" s="58"/>
      <c r="K11" s="59"/>
      <c r="L11" s="59"/>
      <c r="M11" s="59"/>
      <c r="N11" s="59"/>
      <c r="O11" s="58"/>
      <c r="P11" s="58"/>
      <c r="Q11" s="58"/>
      <c r="R11" s="58"/>
      <c r="S11" s="59"/>
      <c r="T11" s="59"/>
      <c r="U11" s="2"/>
      <c r="V11" s="2"/>
      <c r="W11" s="2"/>
      <c r="X11" s="60"/>
      <c r="Y11" s="61" t="s">
        <v>25</v>
      </c>
      <c r="Z11" s="62">
        <f>Z7/135*100*6</f>
        <v>0</v>
      </c>
      <c r="AA11" s="63"/>
      <c r="AB11" s="252"/>
    </row>
    <row r="12" spans="1:29" ht="24.75" customHeight="1" thickTop="1" x14ac:dyDescent="0.25">
      <c r="A12" s="64"/>
      <c r="B12" s="64"/>
      <c r="C12" s="64"/>
      <c r="D12" s="64"/>
      <c r="E12" s="64"/>
      <c r="F12" s="22" t="s">
        <v>4</v>
      </c>
      <c r="G12" s="22" t="s">
        <v>5</v>
      </c>
      <c r="H12" s="22" t="s">
        <v>6</v>
      </c>
      <c r="I12" s="22" t="s">
        <v>7</v>
      </c>
      <c r="J12" s="22" t="s">
        <v>8</v>
      </c>
      <c r="K12" s="23" t="s">
        <v>26</v>
      </c>
      <c r="L12" s="24"/>
      <c r="M12" s="24"/>
      <c r="N12" s="25"/>
      <c r="O12" s="65" t="s">
        <v>27</v>
      </c>
      <c r="P12" s="66"/>
      <c r="Q12" s="66"/>
      <c r="R12" s="2"/>
      <c r="S12" s="2"/>
      <c r="T12" s="2"/>
      <c r="U12" s="2"/>
      <c r="V12" s="2"/>
      <c r="W12" s="2"/>
      <c r="X12" s="2"/>
      <c r="Y12" s="2"/>
      <c r="Z12" s="2"/>
      <c r="AA12" s="2"/>
      <c r="AB12" s="252"/>
    </row>
    <row r="13" spans="1:29" ht="24.75" customHeight="1" x14ac:dyDescent="0.25">
      <c r="A13" s="23" t="s">
        <v>28</v>
      </c>
      <c r="B13" s="24"/>
      <c r="C13" s="24"/>
      <c r="D13" s="24"/>
      <c r="E13" s="24"/>
      <c r="F13" s="67">
        <v>54.6</v>
      </c>
      <c r="G13" s="68">
        <v>58.2</v>
      </c>
      <c r="H13" s="68">
        <v>65.7</v>
      </c>
      <c r="I13" s="68">
        <v>50.1</v>
      </c>
      <c r="J13" s="69">
        <v>72.599999999999994</v>
      </c>
      <c r="K13" s="70">
        <f>SUM(F13:J13)</f>
        <v>301.2</v>
      </c>
      <c r="L13" s="71"/>
      <c r="M13" s="71"/>
      <c r="N13" s="72"/>
      <c r="O13" s="257">
        <f>K13/500</f>
        <v>0.60239999999999994</v>
      </c>
      <c r="P13" s="258"/>
      <c r="Q13" s="258"/>
      <c r="R13" s="2"/>
      <c r="S13" s="2"/>
      <c r="T13" s="2"/>
      <c r="U13" s="2"/>
      <c r="V13" s="2"/>
      <c r="W13" s="2"/>
      <c r="X13" s="2"/>
      <c r="Y13" s="2"/>
      <c r="Z13" s="2"/>
      <c r="AA13" s="2"/>
      <c r="AB13" s="252"/>
    </row>
    <row r="14" spans="1:29" ht="24.75" customHeight="1" x14ac:dyDescent="0.25">
      <c r="A14" s="64"/>
      <c r="B14" s="64"/>
      <c r="C14" s="64"/>
      <c r="D14" s="64"/>
      <c r="E14" s="64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52"/>
    </row>
    <row r="15" spans="1:29" ht="24.75" customHeight="1" thickBot="1" x14ac:dyDescent="0.3">
      <c r="A15" s="73"/>
      <c r="B15" s="74" t="s">
        <v>29</v>
      </c>
      <c r="C15" s="75"/>
      <c r="D15" s="75"/>
      <c r="E15" s="76"/>
      <c r="F15" s="77" t="s">
        <v>30</v>
      </c>
      <c r="G15" s="77"/>
      <c r="H15" s="77"/>
      <c r="I15" s="77"/>
      <c r="J15" s="77"/>
      <c r="K15" s="77"/>
      <c r="L15" s="77"/>
      <c r="M15" s="77"/>
      <c r="N15" s="77"/>
      <c r="O15" s="77"/>
      <c r="P15" s="78" t="s">
        <v>31</v>
      </c>
      <c r="Q15" s="79"/>
      <c r="R15" s="79"/>
      <c r="S15" s="79"/>
      <c r="T15" s="79"/>
      <c r="U15" s="80"/>
      <c r="V15" s="81" t="s">
        <v>32</v>
      </c>
      <c r="W15" s="78" t="s">
        <v>33</v>
      </c>
      <c r="X15" s="78" t="s">
        <v>34</v>
      </c>
      <c r="Y15" s="79"/>
      <c r="Z15" s="79"/>
      <c r="AA15" s="80"/>
      <c r="AB15" s="252"/>
    </row>
    <row r="16" spans="1:29" ht="24.75" customHeight="1" thickTop="1" x14ac:dyDescent="0.25">
      <c r="A16" s="82"/>
      <c r="B16" s="74" t="s">
        <v>35</v>
      </c>
      <c r="C16" s="75"/>
      <c r="D16" s="75"/>
      <c r="E16" s="76"/>
      <c r="F16" s="77" t="s">
        <v>16</v>
      </c>
      <c r="G16" s="77"/>
      <c r="H16" s="83" t="s">
        <v>36</v>
      </c>
      <c r="I16" s="83"/>
      <c r="J16" s="77" t="s">
        <v>37</v>
      </c>
      <c r="K16" s="77"/>
      <c r="L16" s="83" t="s">
        <v>38</v>
      </c>
      <c r="M16" s="83"/>
      <c r="N16" s="83" t="s">
        <v>39</v>
      </c>
      <c r="O16" s="84"/>
      <c r="P16" s="85" t="s">
        <v>40</v>
      </c>
      <c r="Q16" s="86"/>
      <c r="R16" s="87" t="s">
        <v>41</v>
      </c>
      <c r="S16" s="83"/>
      <c r="T16" s="84" t="s">
        <v>42</v>
      </c>
      <c r="U16" s="87"/>
      <c r="V16" s="88"/>
      <c r="W16" s="89"/>
      <c r="X16" s="89"/>
      <c r="Y16" s="90"/>
      <c r="Z16" s="90"/>
      <c r="AA16" s="91"/>
      <c r="AB16" s="253" t="s">
        <v>27</v>
      </c>
      <c r="AC16" s="253" t="s">
        <v>93</v>
      </c>
    </row>
    <row r="17" spans="1:30" ht="26.25" customHeight="1" x14ac:dyDescent="0.25">
      <c r="A17" s="92" t="s">
        <v>43</v>
      </c>
      <c r="B17" s="93" t="s">
        <v>44</v>
      </c>
      <c r="C17" s="94"/>
      <c r="D17" s="94"/>
      <c r="E17" s="95"/>
      <c r="F17" s="96">
        <v>115.9</v>
      </c>
      <c r="G17" s="96"/>
      <c r="H17" s="97">
        <f>F17/135*100*3</f>
        <v>257.5555555555556</v>
      </c>
      <c r="I17" s="97"/>
      <c r="J17" s="96">
        <v>373.3</v>
      </c>
      <c r="K17" s="96"/>
      <c r="L17" s="97">
        <f>J17/500*100*5</f>
        <v>373.30000000000007</v>
      </c>
      <c r="M17" s="97"/>
      <c r="N17" s="98">
        <f t="shared" ref="N17:N38" si="0">H17+L17</f>
        <v>630.85555555555561</v>
      </c>
      <c r="O17" s="99"/>
      <c r="P17" s="100">
        <f>R17*500/100/5</f>
        <v>630.85555555555561</v>
      </c>
      <c r="Q17" s="101"/>
      <c r="R17" s="102">
        <f>N17-Z8</f>
        <v>630.85555555555561</v>
      </c>
      <c r="S17" s="103"/>
      <c r="T17" s="104">
        <f t="shared" ref="T17:T38" si="1">P17/5</f>
        <v>126.17111111111112</v>
      </c>
      <c r="U17" s="105"/>
      <c r="V17" s="106"/>
      <c r="W17" s="107">
        <v>56.5</v>
      </c>
      <c r="X17" s="108" t="s">
        <v>45</v>
      </c>
      <c r="Y17" s="109"/>
      <c r="Z17" s="109"/>
      <c r="AA17" s="110"/>
      <c r="AB17" s="254">
        <f>J17/500</f>
        <v>0.74660000000000004</v>
      </c>
      <c r="AC17" s="254">
        <f>AB17-O13</f>
        <v>0.14420000000000011</v>
      </c>
      <c r="AD17" s="111"/>
    </row>
    <row r="18" spans="1:30" ht="26.25" customHeight="1" x14ac:dyDescent="0.25">
      <c r="A18" s="112"/>
      <c r="B18" s="113" t="s">
        <v>46</v>
      </c>
      <c r="C18" s="114"/>
      <c r="D18" s="114"/>
      <c r="E18" s="115"/>
      <c r="F18" s="116">
        <v>107.5</v>
      </c>
      <c r="G18" s="116"/>
      <c r="H18" s="117">
        <f t="shared" ref="H18:H21" si="2">F18/135*100*4</f>
        <v>318.51851851851853</v>
      </c>
      <c r="I18" s="117"/>
      <c r="J18" s="116">
        <v>330.2</v>
      </c>
      <c r="K18" s="116"/>
      <c r="L18" s="117">
        <f t="shared" ref="L18:L24" si="3">J18/500*100*4</f>
        <v>264.15999999999997</v>
      </c>
      <c r="M18" s="117"/>
      <c r="N18" s="118">
        <f t="shared" si="0"/>
        <v>582.67851851851856</v>
      </c>
      <c r="O18" s="119"/>
      <c r="P18" s="120">
        <f t="shared" ref="P18:P24" si="4">R18*500/100/4</f>
        <v>728.3481481481482</v>
      </c>
      <c r="Q18" s="121"/>
      <c r="R18" s="122">
        <f>N18-Z9</f>
        <v>582.67851851851856</v>
      </c>
      <c r="S18" s="123"/>
      <c r="T18" s="124">
        <f t="shared" si="1"/>
        <v>145.66962962962964</v>
      </c>
      <c r="U18" s="125"/>
      <c r="V18" s="126"/>
      <c r="W18" s="127">
        <v>50.9</v>
      </c>
      <c r="X18" s="128" t="s">
        <v>47</v>
      </c>
      <c r="Y18" s="129"/>
      <c r="Z18" s="129"/>
      <c r="AA18" s="130"/>
      <c r="AB18" s="254">
        <f>J18/500</f>
        <v>0.66039999999999999</v>
      </c>
      <c r="AC18" s="254">
        <f>AB18-O13</f>
        <v>5.8000000000000052E-2</v>
      </c>
      <c r="AD18" s="111"/>
    </row>
    <row r="19" spans="1:30" ht="26.25" customHeight="1" x14ac:dyDescent="0.25">
      <c r="A19" s="112"/>
      <c r="B19" s="113" t="s">
        <v>48</v>
      </c>
      <c r="C19" s="114"/>
      <c r="D19" s="114"/>
      <c r="E19" s="115"/>
      <c r="F19" s="116">
        <v>95.1</v>
      </c>
      <c r="G19" s="116"/>
      <c r="H19" s="117">
        <f t="shared" si="2"/>
        <v>281.77777777777777</v>
      </c>
      <c r="I19" s="117"/>
      <c r="J19" s="116">
        <v>261.10000000000002</v>
      </c>
      <c r="K19" s="116"/>
      <c r="L19" s="117">
        <f t="shared" si="3"/>
        <v>208.88</v>
      </c>
      <c r="M19" s="117"/>
      <c r="N19" s="118">
        <f t="shared" si="0"/>
        <v>490.65777777777777</v>
      </c>
      <c r="O19" s="119"/>
      <c r="P19" s="120">
        <f t="shared" si="4"/>
        <v>613.32222222222219</v>
      </c>
      <c r="Q19" s="121"/>
      <c r="R19" s="122">
        <f>N19-Z9</f>
        <v>490.65777777777777</v>
      </c>
      <c r="S19" s="123"/>
      <c r="T19" s="124">
        <f t="shared" si="1"/>
        <v>122.66444444444444</v>
      </c>
      <c r="U19" s="125"/>
      <c r="V19" s="126"/>
      <c r="W19" s="127">
        <v>43.8</v>
      </c>
      <c r="X19" s="128" t="s">
        <v>47</v>
      </c>
      <c r="Y19" s="129"/>
      <c r="Z19" s="129"/>
      <c r="AA19" s="130"/>
      <c r="AB19" s="254">
        <f t="shared" ref="AB17:AB43" si="5">J19/500</f>
        <v>0.5222</v>
      </c>
      <c r="AC19" s="254">
        <f>AB19-O13</f>
        <v>-8.0199999999999938E-2</v>
      </c>
    </row>
    <row r="20" spans="1:30" ht="26.25" customHeight="1" x14ac:dyDescent="0.25">
      <c r="A20" s="112"/>
      <c r="B20" s="113" t="s">
        <v>49</v>
      </c>
      <c r="C20" s="114"/>
      <c r="D20" s="114"/>
      <c r="E20" s="115"/>
      <c r="F20" s="116">
        <v>89.9</v>
      </c>
      <c r="G20" s="116"/>
      <c r="H20" s="117">
        <f t="shared" si="2"/>
        <v>266.37037037037038</v>
      </c>
      <c r="I20" s="117"/>
      <c r="J20" s="116">
        <v>262.3</v>
      </c>
      <c r="K20" s="116"/>
      <c r="L20" s="117">
        <f t="shared" si="3"/>
        <v>209.84000000000003</v>
      </c>
      <c r="M20" s="117"/>
      <c r="N20" s="118">
        <f t="shared" si="0"/>
        <v>476.21037037037041</v>
      </c>
      <c r="O20" s="119"/>
      <c r="P20" s="120">
        <f t="shared" si="4"/>
        <v>595.262962962963</v>
      </c>
      <c r="Q20" s="121"/>
      <c r="R20" s="122">
        <f>N20-Z9</f>
        <v>476.21037037037041</v>
      </c>
      <c r="S20" s="123"/>
      <c r="T20" s="124">
        <f t="shared" si="1"/>
        <v>119.0525925925926</v>
      </c>
      <c r="U20" s="125"/>
      <c r="V20" s="126"/>
      <c r="W20" s="127">
        <v>43.1</v>
      </c>
      <c r="X20" s="128" t="s">
        <v>47</v>
      </c>
      <c r="Y20" s="129"/>
      <c r="Z20" s="129"/>
      <c r="AA20" s="130"/>
      <c r="AB20" s="254">
        <f t="shared" si="5"/>
        <v>0.52460000000000007</v>
      </c>
      <c r="AC20" s="254">
        <f>AB20-O13</f>
        <v>-7.7799999999999869E-2</v>
      </c>
    </row>
    <row r="21" spans="1:30" ht="26.25" customHeight="1" x14ac:dyDescent="0.25">
      <c r="A21" s="131"/>
      <c r="B21" s="132" t="s">
        <v>50</v>
      </c>
      <c r="C21" s="133"/>
      <c r="D21" s="133"/>
      <c r="E21" s="134"/>
      <c r="F21" s="135">
        <v>75.2</v>
      </c>
      <c r="G21" s="135"/>
      <c r="H21" s="136">
        <f t="shared" si="2"/>
        <v>222.81481481481484</v>
      </c>
      <c r="I21" s="136"/>
      <c r="J21" s="135">
        <v>189.2</v>
      </c>
      <c r="K21" s="135"/>
      <c r="L21" s="136">
        <f t="shared" si="3"/>
        <v>151.35999999999999</v>
      </c>
      <c r="M21" s="136"/>
      <c r="N21" s="137">
        <f t="shared" si="0"/>
        <v>374.17481481481479</v>
      </c>
      <c r="O21" s="138"/>
      <c r="P21" s="139">
        <f t="shared" si="4"/>
        <v>467.71851851851847</v>
      </c>
      <c r="Q21" s="140"/>
      <c r="R21" s="141">
        <f>N21-Z9</f>
        <v>374.17481481481479</v>
      </c>
      <c r="S21" s="142"/>
      <c r="T21" s="143">
        <f t="shared" si="1"/>
        <v>93.543703703703699</v>
      </c>
      <c r="U21" s="144"/>
      <c r="V21" s="145"/>
      <c r="W21" s="146">
        <v>37.299999999999997</v>
      </c>
      <c r="X21" s="147" t="s">
        <v>51</v>
      </c>
      <c r="Y21" s="148"/>
      <c r="Z21" s="148"/>
      <c r="AA21" s="149"/>
      <c r="AB21" s="254">
        <f t="shared" si="5"/>
        <v>0.37839999999999996</v>
      </c>
      <c r="AC21" s="254">
        <f>AB21-O13</f>
        <v>-0.22399999999999998</v>
      </c>
    </row>
    <row r="22" spans="1:30" ht="26.25" customHeight="1" x14ac:dyDescent="0.25">
      <c r="A22" s="92" t="s">
        <v>52</v>
      </c>
      <c r="B22" s="93" t="s">
        <v>53</v>
      </c>
      <c r="C22" s="94"/>
      <c r="D22" s="94"/>
      <c r="E22" s="95"/>
      <c r="F22" s="96">
        <v>121.6</v>
      </c>
      <c r="G22" s="96"/>
      <c r="H22" s="117">
        <f>F22/135*100*3</f>
        <v>270.22222222222223</v>
      </c>
      <c r="I22" s="117"/>
      <c r="J22" s="96">
        <v>415</v>
      </c>
      <c r="K22" s="96"/>
      <c r="L22" s="117">
        <f>J22/500*100*5</f>
        <v>415</v>
      </c>
      <c r="M22" s="117"/>
      <c r="N22" s="98">
        <f t="shared" si="0"/>
        <v>685.22222222222217</v>
      </c>
      <c r="O22" s="99"/>
      <c r="P22" s="120">
        <f>R22*500/100/5</f>
        <v>685.22222222222217</v>
      </c>
      <c r="Q22" s="121"/>
      <c r="R22" s="102">
        <f>N22-Z8</f>
        <v>685.22222222222217</v>
      </c>
      <c r="S22" s="103"/>
      <c r="T22" s="124">
        <f t="shared" si="1"/>
        <v>137.04444444444442</v>
      </c>
      <c r="U22" s="125"/>
      <c r="V22" s="106"/>
      <c r="W22" s="107">
        <v>62.8</v>
      </c>
      <c r="X22" s="128" t="s">
        <v>54</v>
      </c>
      <c r="Y22" s="129"/>
      <c r="Z22" s="129"/>
      <c r="AA22" s="130"/>
      <c r="AB22" s="254">
        <f>J22/500</f>
        <v>0.83</v>
      </c>
      <c r="AC22" s="254">
        <f>AB22-O13</f>
        <v>0.22760000000000002</v>
      </c>
    </row>
    <row r="23" spans="1:30" ht="26.25" customHeight="1" x14ac:dyDescent="0.25">
      <c r="A23" s="112"/>
      <c r="B23" s="150" t="s">
        <v>55</v>
      </c>
      <c r="C23" s="151"/>
      <c r="D23" s="151"/>
      <c r="E23" s="152"/>
      <c r="F23" s="116">
        <v>104.1</v>
      </c>
      <c r="G23" s="116"/>
      <c r="H23" s="117">
        <f>F23/135*100*4</f>
        <v>308.44444444444446</v>
      </c>
      <c r="I23" s="117"/>
      <c r="J23" s="116">
        <v>326.3</v>
      </c>
      <c r="K23" s="116"/>
      <c r="L23" s="117">
        <f>J23/500*100*4</f>
        <v>261.04000000000002</v>
      </c>
      <c r="M23" s="117"/>
      <c r="N23" s="153">
        <f t="shared" si="0"/>
        <v>569.48444444444453</v>
      </c>
      <c r="O23" s="154"/>
      <c r="P23" s="120">
        <f>R23*500/100/4</f>
        <v>711.85555555555561</v>
      </c>
      <c r="Q23" s="121"/>
      <c r="R23" s="122">
        <f>N23-Z9</f>
        <v>569.48444444444453</v>
      </c>
      <c r="S23" s="123"/>
      <c r="T23" s="124">
        <f>P23/5</f>
        <v>142.37111111111113</v>
      </c>
      <c r="U23" s="125"/>
      <c r="V23" s="126"/>
      <c r="W23" s="127">
        <v>50.7</v>
      </c>
      <c r="X23" s="128" t="s">
        <v>47</v>
      </c>
      <c r="Y23" s="129"/>
      <c r="Z23" s="129"/>
      <c r="AA23" s="130"/>
      <c r="AB23" s="254">
        <f t="shared" ref="AB23" si="6">J23/500</f>
        <v>0.65260000000000007</v>
      </c>
      <c r="AC23" s="254">
        <f>AB23-O13</f>
        <v>5.0200000000000133E-2</v>
      </c>
    </row>
    <row r="24" spans="1:30" ht="26.25" customHeight="1" x14ac:dyDescent="0.25">
      <c r="A24" s="112"/>
      <c r="B24" s="150" t="s">
        <v>56</v>
      </c>
      <c r="C24" s="151"/>
      <c r="D24" s="151"/>
      <c r="E24" s="152"/>
      <c r="F24" s="116">
        <v>84.6</v>
      </c>
      <c r="G24" s="116"/>
      <c r="H24" s="117">
        <f>F24/135*100*4</f>
        <v>250.66666666666663</v>
      </c>
      <c r="I24" s="117"/>
      <c r="J24" s="116">
        <v>231.4</v>
      </c>
      <c r="K24" s="116"/>
      <c r="L24" s="117">
        <f t="shared" si="3"/>
        <v>185.12</v>
      </c>
      <c r="M24" s="117"/>
      <c r="N24" s="153">
        <f t="shared" si="0"/>
        <v>435.78666666666663</v>
      </c>
      <c r="O24" s="154"/>
      <c r="P24" s="120">
        <f t="shared" si="4"/>
        <v>544.73333333333323</v>
      </c>
      <c r="Q24" s="121"/>
      <c r="R24" s="122">
        <f>N24-Z9</f>
        <v>435.78666666666663</v>
      </c>
      <c r="S24" s="123"/>
      <c r="T24" s="124">
        <f t="shared" si="1"/>
        <v>108.94666666666664</v>
      </c>
      <c r="U24" s="125"/>
      <c r="V24" s="126"/>
      <c r="W24" s="127">
        <v>41</v>
      </c>
      <c r="X24" s="128" t="s">
        <v>47</v>
      </c>
      <c r="Y24" s="129"/>
      <c r="Z24" s="129"/>
      <c r="AA24" s="130"/>
      <c r="AB24" s="254">
        <f t="shared" si="5"/>
        <v>0.46279999999999999</v>
      </c>
      <c r="AC24" s="254">
        <f>AB24-O13</f>
        <v>-0.13959999999999995</v>
      </c>
    </row>
    <row r="25" spans="1:30" ht="26.25" customHeight="1" x14ac:dyDescent="0.25">
      <c r="A25" s="131"/>
      <c r="B25" s="132" t="s">
        <v>57</v>
      </c>
      <c r="C25" s="133"/>
      <c r="D25" s="133"/>
      <c r="E25" s="134"/>
      <c r="F25" s="155">
        <v>77.7</v>
      </c>
      <c r="G25" s="156"/>
      <c r="H25" s="136">
        <f>F25/135*100*5</f>
        <v>287.77777777777777</v>
      </c>
      <c r="I25" s="136"/>
      <c r="J25" s="155">
        <v>193.4</v>
      </c>
      <c r="K25" s="156"/>
      <c r="L25" s="136">
        <f>J25/500*100*3</f>
        <v>116.04000000000002</v>
      </c>
      <c r="M25" s="136"/>
      <c r="N25" s="137">
        <f t="shared" si="0"/>
        <v>403.81777777777779</v>
      </c>
      <c r="O25" s="138"/>
      <c r="P25" s="139">
        <f>R25*500/100/3</f>
        <v>673.02962962962965</v>
      </c>
      <c r="Q25" s="140"/>
      <c r="R25" s="141">
        <f>N25-Z10</f>
        <v>403.81777777777779</v>
      </c>
      <c r="S25" s="142"/>
      <c r="T25" s="143">
        <f t="shared" si="1"/>
        <v>134.60592592592593</v>
      </c>
      <c r="U25" s="144"/>
      <c r="V25" s="157"/>
      <c r="W25" s="146">
        <v>39</v>
      </c>
      <c r="X25" s="158" t="s">
        <v>58</v>
      </c>
      <c r="Y25" s="159"/>
      <c r="Z25" s="159"/>
      <c r="AA25" s="160"/>
      <c r="AB25" s="255">
        <f t="shared" si="5"/>
        <v>0.38680000000000003</v>
      </c>
      <c r="AC25" s="254">
        <f>AB25-O13</f>
        <v>-0.2155999999999999</v>
      </c>
    </row>
    <row r="26" spans="1:30" ht="26.25" customHeight="1" x14ac:dyDescent="0.25">
      <c r="A26" s="92" t="s">
        <v>59</v>
      </c>
      <c r="B26" s="113" t="s">
        <v>60</v>
      </c>
      <c r="C26" s="114"/>
      <c r="D26" s="114"/>
      <c r="E26" s="115"/>
      <c r="F26" s="161">
        <v>126.3</v>
      </c>
      <c r="G26" s="162"/>
      <c r="H26" s="163">
        <f>F26/135*100*3</f>
        <v>280.66666666666669</v>
      </c>
      <c r="I26" s="164"/>
      <c r="J26" s="161">
        <v>425.9</v>
      </c>
      <c r="K26" s="162"/>
      <c r="L26" s="117">
        <f>J26/500*100*5</f>
        <v>425.90000000000003</v>
      </c>
      <c r="M26" s="117"/>
      <c r="N26" s="118">
        <f t="shared" si="0"/>
        <v>706.56666666666672</v>
      </c>
      <c r="O26" s="119"/>
      <c r="P26" s="120">
        <f>R26*500/100/5</f>
        <v>706.56666666666683</v>
      </c>
      <c r="Q26" s="121"/>
      <c r="R26" s="122">
        <f>N26-Z8</f>
        <v>706.56666666666672</v>
      </c>
      <c r="S26" s="123"/>
      <c r="T26" s="124">
        <f t="shared" si="1"/>
        <v>141.31333333333336</v>
      </c>
      <c r="U26" s="125"/>
      <c r="V26" s="106"/>
      <c r="W26" s="107">
        <v>65.3</v>
      </c>
      <c r="X26" s="128" t="s">
        <v>54</v>
      </c>
      <c r="Y26" s="129"/>
      <c r="Z26" s="129"/>
      <c r="AA26" s="130"/>
      <c r="AB26" s="254">
        <f t="shared" si="5"/>
        <v>0.8518</v>
      </c>
      <c r="AC26" s="254">
        <f>AB26-O13</f>
        <v>0.24940000000000007</v>
      </c>
    </row>
    <row r="27" spans="1:30" ht="26.25" customHeight="1" x14ac:dyDescent="0.25">
      <c r="A27" s="112"/>
      <c r="B27" s="150" t="s">
        <v>61</v>
      </c>
      <c r="C27" s="151"/>
      <c r="D27" s="151"/>
      <c r="E27" s="152"/>
      <c r="F27" s="165">
        <v>109.9</v>
      </c>
      <c r="G27" s="166"/>
      <c r="H27" s="117">
        <f>F27/135*100*4</f>
        <v>325.62962962962962</v>
      </c>
      <c r="I27" s="117"/>
      <c r="J27" s="165">
        <v>354.1</v>
      </c>
      <c r="K27" s="166"/>
      <c r="L27" s="117">
        <f>J27/500*100*4</f>
        <v>283.28000000000003</v>
      </c>
      <c r="M27" s="117"/>
      <c r="N27" s="153">
        <f t="shared" si="0"/>
        <v>608.90962962962965</v>
      </c>
      <c r="O27" s="154"/>
      <c r="P27" s="120">
        <f>R27*500/100/4</f>
        <v>761.13703703703709</v>
      </c>
      <c r="Q27" s="121"/>
      <c r="R27" s="122">
        <f>N27-Z9</f>
        <v>608.90962962962965</v>
      </c>
      <c r="S27" s="123"/>
      <c r="T27" s="124">
        <f t="shared" si="1"/>
        <v>152.22740740740741</v>
      </c>
      <c r="U27" s="125"/>
      <c r="V27" s="126"/>
      <c r="W27" s="127">
        <v>53.2</v>
      </c>
      <c r="X27" s="128" t="s">
        <v>47</v>
      </c>
      <c r="Y27" s="129"/>
      <c r="Z27" s="129"/>
      <c r="AA27" s="130"/>
      <c r="AB27" s="254">
        <f t="shared" si="5"/>
        <v>0.70820000000000005</v>
      </c>
      <c r="AC27" s="254">
        <f>AB27-O13</f>
        <v>0.10580000000000012</v>
      </c>
    </row>
    <row r="28" spans="1:30" ht="26.25" customHeight="1" x14ac:dyDescent="0.25">
      <c r="A28" s="112"/>
      <c r="B28" s="150" t="s">
        <v>62</v>
      </c>
      <c r="C28" s="151"/>
      <c r="D28" s="151"/>
      <c r="E28" s="152"/>
      <c r="F28" s="165">
        <v>91.9</v>
      </c>
      <c r="G28" s="166"/>
      <c r="H28" s="117">
        <f>F28/135*100*4</f>
        <v>272.2962962962963</v>
      </c>
      <c r="I28" s="117"/>
      <c r="J28" s="165">
        <v>248.1</v>
      </c>
      <c r="K28" s="166"/>
      <c r="L28" s="117">
        <f>J28/500*100*4</f>
        <v>198.48</v>
      </c>
      <c r="M28" s="117"/>
      <c r="N28" s="153">
        <f t="shared" si="0"/>
        <v>470.77629629629632</v>
      </c>
      <c r="O28" s="154"/>
      <c r="P28" s="120">
        <f>R28*500/100/4</f>
        <v>588.47037037037046</v>
      </c>
      <c r="Q28" s="121"/>
      <c r="R28" s="122">
        <f>N28-Z9</f>
        <v>470.77629629629632</v>
      </c>
      <c r="S28" s="123"/>
      <c r="T28" s="124">
        <f t="shared" si="1"/>
        <v>117.69407407407409</v>
      </c>
      <c r="U28" s="125"/>
      <c r="V28" s="126"/>
      <c r="W28" s="127">
        <v>42.4</v>
      </c>
      <c r="X28" s="128" t="s">
        <v>47</v>
      </c>
      <c r="Y28" s="129"/>
      <c r="Z28" s="129"/>
      <c r="AA28" s="130"/>
      <c r="AB28" s="254">
        <f t="shared" si="5"/>
        <v>0.49619999999999997</v>
      </c>
      <c r="AC28" s="254">
        <f>AB28-O13</f>
        <v>-0.10619999999999996</v>
      </c>
    </row>
    <row r="29" spans="1:30" ht="26.25" customHeight="1" x14ac:dyDescent="0.25">
      <c r="A29" s="112"/>
      <c r="B29" s="150" t="s">
        <v>63</v>
      </c>
      <c r="C29" s="151"/>
      <c r="D29" s="151"/>
      <c r="E29" s="152"/>
      <c r="F29" s="165">
        <v>81.099999999999994</v>
      </c>
      <c r="G29" s="166"/>
      <c r="H29" s="117">
        <f>F29/135*100*4</f>
        <v>240.29629629629628</v>
      </c>
      <c r="I29" s="117"/>
      <c r="J29" s="165">
        <v>205.6</v>
      </c>
      <c r="K29" s="166"/>
      <c r="L29" s="117">
        <f>J29/500*100*4</f>
        <v>164.48000000000002</v>
      </c>
      <c r="M29" s="117"/>
      <c r="N29" s="153">
        <f t="shared" si="0"/>
        <v>404.77629629629632</v>
      </c>
      <c r="O29" s="154"/>
      <c r="P29" s="120">
        <f>R29*500/100/4</f>
        <v>505.97037037037046</v>
      </c>
      <c r="Q29" s="121"/>
      <c r="R29" s="122">
        <f>N29-Z9</f>
        <v>404.77629629629632</v>
      </c>
      <c r="S29" s="123"/>
      <c r="T29" s="124">
        <f t="shared" si="1"/>
        <v>101.19407407407409</v>
      </c>
      <c r="U29" s="125"/>
      <c r="V29" s="126"/>
      <c r="W29" s="127">
        <v>39</v>
      </c>
      <c r="X29" s="128" t="s">
        <v>47</v>
      </c>
      <c r="Y29" s="129"/>
      <c r="Z29" s="129"/>
      <c r="AA29" s="130"/>
      <c r="AB29" s="254">
        <f t="shared" si="5"/>
        <v>0.41120000000000001</v>
      </c>
      <c r="AC29" s="254">
        <f>AB29-O13</f>
        <v>-0.19119999999999993</v>
      </c>
    </row>
    <row r="30" spans="1:30" ht="26.25" customHeight="1" x14ac:dyDescent="0.25">
      <c r="A30" s="131"/>
      <c r="B30" s="132" t="s">
        <v>64</v>
      </c>
      <c r="C30" s="133"/>
      <c r="D30" s="133"/>
      <c r="E30" s="134"/>
      <c r="F30" s="167">
        <v>71.099999999999994</v>
      </c>
      <c r="G30" s="168"/>
      <c r="H30" s="136">
        <f>F30/135*100*4</f>
        <v>210.66666666666666</v>
      </c>
      <c r="I30" s="136"/>
      <c r="J30" s="167">
        <v>192</v>
      </c>
      <c r="K30" s="168"/>
      <c r="L30" s="136">
        <f>J30/500*100*4</f>
        <v>153.6</v>
      </c>
      <c r="M30" s="136"/>
      <c r="N30" s="169">
        <f t="shared" si="0"/>
        <v>364.26666666666665</v>
      </c>
      <c r="O30" s="170"/>
      <c r="P30" s="171">
        <f>R30*500/100/4</f>
        <v>455.33333333333326</v>
      </c>
      <c r="Q30" s="172"/>
      <c r="R30" s="141">
        <f>N30-Z9</f>
        <v>364.26666666666665</v>
      </c>
      <c r="S30" s="142"/>
      <c r="T30" s="173">
        <f t="shared" si="1"/>
        <v>91.066666666666649</v>
      </c>
      <c r="U30" s="174"/>
      <c r="V30" s="157"/>
      <c r="W30" s="146">
        <v>37</v>
      </c>
      <c r="X30" s="158" t="s">
        <v>47</v>
      </c>
      <c r="Y30" s="159"/>
      <c r="Z30" s="159"/>
      <c r="AA30" s="160"/>
      <c r="AB30" s="254">
        <f t="shared" si="5"/>
        <v>0.38400000000000001</v>
      </c>
      <c r="AC30" s="254">
        <f>AB30-O13</f>
        <v>-0.21839999999999993</v>
      </c>
    </row>
    <row r="31" spans="1:30" ht="26.25" customHeight="1" x14ac:dyDescent="0.25">
      <c r="A31" s="92" t="s">
        <v>65</v>
      </c>
      <c r="B31" s="175" t="s">
        <v>66</v>
      </c>
      <c r="C31" s="176"/>
      <c r="D31" s="176"/>
      <c r="E31" s="177"/>
      <c r="F31" s="178">
        <v>118.5</v>
      </c>
      <c r="G31" s="179"/>
      <c r="H31" s="180">
        <f>F31/135*100*3</f>
        <v>263.33333333333331</v>
      </c>
      <c r="I31" s="102"/>
      <c r="J31" s="178">
        <v>398.8</v>
      </c>
      <c r="K31" s="179"/>
      <c r="L31" s="180">
        <f>J31/500*100*5</f>
        <v>398.79999999999995</v>
      </c>
      <c r="M31" s="102"/>
      <c r="N31" s="181">
        <f>H31+L31</f>
        <v>662.13333333333321</v>
      </c>
      <c r="O31" s="182"/>
      <c r="P31" s="183">
        <f>R31*500/100/5</f>
        <v>662.13333333333321</v>
      </c>
      <c r="Q31" s="184"/>
      <c r="R31" s="185">
        <f>N31-Z8</f>
        <v>662.13333333333321</v>
      </c>
      <c r="S31" s="164"/>
      <c r="T31" s="186">
        <f t="shared" si="1"/>
        <v>132.42666666666665</v>
      </c>
      <c r="U31" s="187"/>
      <c r="V31" s="188"/>
      <c r="W31" s="107">
        <v>58.8</v>
      </c>
      <c r="X31" s="108" t="s">
        <v>45</v>
      </c>
      <c r="Y31" s="109"/>
      <c r="Z31" s="109"/>
      <c r="AA31" s="110"/>
      <c r="AB31" s="254">
        <f t="shared" si="5"/>
        <v>0.79759999999999998</v>
      </c>
      <c r="AC31" s="254">
        <f>AB31-O13</f>
        <v>0.19520000000000004</v>
      </c>
    </row>
    <row r="32" spans="1:30" ht="26.25" customHeight="1" x14ac:dyDescent="0.25">
      <c r="A32" s="112"/>
      <c r="B32" s="150" t="s">
        <v>67</v>
      </c>
      <c r="C32" s="151"/>
      <c r="D32" s="151"/>
      <c r="E32" s="152"/>
      <c r="F32" s="189">
        <v>115.8</v>
      </c>
      <c r="G32" s="190"/>
      <c r="H32" s="117">
        <f>F32/135*100*3</f>
        <v>257.33333333333331</v>
      </c>
      <c r="I32" s="117"/>
      <c r="J32" s="189">
        <v>385.4</v>
      </c>
      <c r="K32" s="190"/>
      <c r="L32" s="117">
        <f>J32/500*100*5</f>
        <v>385.4</v>
      </c>
      <c r="M32" s="117"/>
      <c r="N32" s="191">
        <f>H32+L32</f>
        <v>642.73333333333335</v>
      </c>
      <c r="O32" s="192"/>
      <c r="P32" s="193">
        <f>R32*500/100/5</f>
        <v>642.73333333333335</v>
      </c>
      <c r="Q32" s="194"/>
      <c r="R32" s="195">
        <f>N32-Z8</f>
        <v>642.73333333333335</v>
      </c>
      <c r="S32" s="196"/>
      <c r="T32" s="197">
        <f t="shared" si="1"/>
        <v>128.54666666666668</v>
      </c>
      <c r="U32" s="198"/>
      <c r="V32" s="188"/>
      <c r="W32" s="199">
        <v>58</v>
      </c>
      <c r="X32" s="128" t="s">
        <v>45</v>
      </c>
      <c r="Y32" s="129"/>
      <c r="Z32" s="129"/>
      <c r="AA32" s="130"/>
      <c r="AB32" s="254">
        <f t="shared" si="5"/>
        <v>0.77079999999999993</v>
      </c>
      <c r="AC32" s="254">
        <f>AB32-O13</f>
        <v>0.16839999999999999</v>
      </c>
    </row>
    <row r="33" spans="1:29" ht="26.25" customHeight="1" x14ac:dyDescent="0.25">
      <c r="A33" s="112"/>
      <c r="B33" s="150" t="s">
        <v>68</v>
      </c>
      <c r="C33" s="151"/>
      <c r="D33" s="151"/>
      <c r="E33" s="152"/>
      <c r="F33" s="189">
        <v>107</v>
      </c>
      <c r="G33" s="190"/>
      <c r="H33" s="117">
        <f t="shared" ref="H33:H37" si="7">F33/135*100*4</f>
        <v>317.03703703703707</v>
      </c>
      <c r="I33" s="117"/>
      <c r="J33" s="189">
        <v>334.3</v>
      </c>
      <c r="K33" s="190"/>
      <c r="L33" s="117">
        <f t="shared" ref="L33:L37" si="8">J33/500*100*4</f>
        <v>267.44</v>
      </c>
      <c r="M33" s="117"/>
      <c r="N33" s="191">
        <f t="shared" ref="N33" si="9">H33+L33</f>
        <v>584.47703703703701</v>
      </c>
      <c r="O33" s="192"/>
      <c r="P33" s="193">
        <f>R33*500/100/4</f>
        <v>730.59629629629626</v>
      </c>
      <c r="Q33" s="194"/>
      <c r="R33" s="195">
        <f>N33-Z9</f>
        <v>584.47703703703701</v>
      </c>
      <c r="S33" s="196"/>
      <c r="T33" s="197">
        <f>P33/5</f>
        <v>146.11925925925925</v>
      </c>
      <c r="U33" s="198"/>
      <c r="V33" s="188"/>
      <c r="W33" s="199">
        <v>51.3</v>
      </c>
      <c r="X33" s="128" t="s">
        <v>47</v>
      </c>
      <c r="Y33" s="129"/>
      <c r="Z33" s="129"/>
      <c r="AA33" s="130"/>
      <c r="AB33" s="254">
        <f t="shared" si="5"/>
        <v>0.66859999999999997</v>
      </c>
      <c r="AC33" s="254">
        <f>AB33-O13</f>
        <v>6.6200000000000037E-2</v>
      </c>
    </row>
    <row r="34" spans="1:29" ht="26.25" customHeight="1" x14ac:dyDescent="0.25">
      <c r="A34" s="112"/>
      <c r="B34" s="150" t="s">
        <v>69</v>
      </c>
      <c r="C34" s="151"/>
      <c r="D34" s="151"/>
      <c r="E34" s="152"/>
      <c r="F34" s="189">
        <v>100.5</v>
      </c>
      <c r="G34" s="190"/>
      <c r="H34" s="117">
        <f t="shared" si="7"/>
        <v>297.77777777777777</v>
      </c>
      <c r="I34" s="117"/>
      <c r="J34" s="189">
        <v>291.89999999999998</v>
      </c>
      <c r="K34" s="190"/>
      <c r="L34" s="200">
        <f t="shared" si="8"/>
        <v>233.51999999999998</v>
      </c>
      <c r="M34" s="200"/>
      <c r="N34" s="191">
        <f t="shared" si="0"/>
        <v>531.29777777777781</v>
      </c>
      <c r="O34" s="192"/>
      <c r="P34" s="201">
        <f>R34*500/100/4</f>
        <v>664.12222222222215</v>
      </c>
      <c r="Q34" s="202"/>
      <c r="R34" s="195">
        <f>N34-Z9</f>
        <v>531.29777777777781</v>
      </c>
      <c r="S34" s="196"/>
      <c r="T34" s="203">
        <f t="shared" si="1"/>
        <v>132.82444444444442</v>
      </c>
      <c r="U34" s="204"/>
      <c r="V34" s="126"/>
      <c r="W34" s="127">
        <v>46.6</v>
      </c>
      <c r="X34" s="128" t="s">
        <v>47</v>
      </c>
      <c r="Y34" s="129"/>
      <c r="Z34" s="129"/>
      <c r="AA34" s="130"/>
      <c r="AB34" s="254">
        <f t="shared" si="5"/>
        <v>0.58379999999999999</v>
      </c>
      <c r="AC34" s="254">
        <f>AB34-O13</f>
        <v>-1.859999999999995E-2</v>
      </c>
    </row>
    <row r="35" spans="1:29" ht="26.25" customHeight="1" x14ac:dyDescent="0.25">
      <c r="A35" s="112"/>
      <c r="B35" s="150" t="s">
        <v>70</v>
      </c>
      <c r="C35" s="151"/>
      <c r="D35" s="151"/>
      <c r="E35" s="152"/>
      <c r="F35" s="189">
        <v>94.1</v>
      </c>
      <c r="G35" s="190"/>
      <c r="H35" s="117">
        <f t="shared" si="7"/>
        <v>278.81481481481478</v>
      </c>
      <c r="I35" s="117"/>
      <c r="J35" s="189">
        <v>280.89999999999998</v>
      </c>
      <c r="K35" s="190"/>
      <c r="L35" s="200">
        <f t="shared" si="8"/>
        <v>224.72</v>
      </c>
      <c r="M35" s="200"/>
      <c r="N35" s="191">
        <f t="shared" si="0"/>
        <v>503.53481481481481</v>
      </c>
      <c r="O35" s="192"/>
      <c r="P35" s="201">
        <f>R35*500/100/4</f>
        <v>629.41851851851857</v>
      </c>
      <c r="Q35" s="202"/>
      <c r="R35" s="195">
        <f>N35-Z9</f>
        <v>503.53481481481481</v>
      </c>
      <c r="S35" s="196"/>
      <c r="T35" s="203">
        <f t="shared" si="1"/>
        <v>125.88370370370372</v>
      </c>
      <c r="U35" s="204"/>
      <c r="V35" s="126"/>
      <c r="W35" s="127">
        <v>45.7</v>
      </c>
      <c r="X35" s="128" t="s">
        <v>47</v>
      </c>
      <c r="Y35" s="129"/>
      <c r="Z35" s="129"/>
      <c r="AA35" s="130"/>
      <c r="AB35" s="254">
        <f t="shared" si="5"/>
        <v>0.56179999999999997</v>
      </c>
      <c r="AC35" s="254">
        <f>AB35-O13</f>
        <v>-4.0599999999999969E-2</v>
      </c>
    </row>
    <row r="36" spans="1:29" ht="26.25" customHeight="1" x14ac:dyDescent="0.25">
      <c r="A36" s="112"/>
      <c r="B36" s="150" t="s">
        <v>71</v>
      </c>
      <c r="C36" s="151"/>
      <c r="D36" s="151"/>
      <c r="E36" s="152"/>
      <c r="F36" s="189">
        <v>85.4</v>
      </c>
      <c r="G36" s="190"/>
      <c r="H36" s="117">
        <f t="shared" si="7"/>
        <v>253.03703703703704</v>
      </c>
      <c r="I36" s="117"/>
      <c r="J36" s="189">
        <v>235.3</v>
      </c>
      <c r="K36" s="190"/>
      <c r="L36" s="200">
        <f t="shared" si="8"/>
        <v>188.24</v>
      </c>
      <c r="M36" s="200"/>
      <c r="N36" s="191">
        <f t="shared" si="0"/>
        <v>441.27703703703708</v>
      </c>
      <c r="O36" s="192"/>
      <c r="P36" s="193">
        <f>R36*500/100/4</f>
        <v>551.59629629629637</v>
      </c>
      <c r="Q36" s="194"/>
      <c r="R36" s="195">
        <f>N36-Z9</f>
        <v>441.27703703703708</v>
      </c>
      <c r="S36" s="196"/>
      <c r="T36" s="197">
        <f t="shared" si="1"/>
        <v>110.31925925925927</v>
      </c>
      <c r="U36" s="198"/>
      <c r="V36" s="188"/>
      <c r="W36" s="199">
        <v>41</v>
      </c>
      <c r="X36" s="128" t="s">
        <v>47</v>
      </c>
      <c r="Y36" s="129"/>
      <c r="Z36" s="129"/>
      <c r="AA36" s="130"/>
      <c r="AB36" s="254">
        <f t="shared" si="5"/>
        <v>0.47060000000000002</v>
      </c>
      <c r="AC36" s="254">
        <f>AB36-O13</f>
        <v>-0.13179999999999992</v>
      </c>
    </row>
    <row r="37" spans="1:29" ht="26.25" customHeight="1" x14ac:dyDescent="0.25">
      <c r="A37" s="131"/>
      <c r="B37" s="249" t="s">
        <v>91</v>
      </c>
      <c r="C37" s="250"/>
      <c r="D37" s="250"/>
      <c r="E37" s="251"/>
      <c r="F37" s="205">
        <v>82.6</v>
      </c>
      <c r="G37" s="205"/>
      <c r="H37" s="136">
        <f t="shared" si="7"/>
        <v>244.7407407407407</v>
      </c>
      <c r="I37" s="136"/>
      <c r="J37" s="205">
        <v>223.5</v>
      </c>
      <c r="K37" s="205"/>
      <c r="L37" s="136">
        <f t="shared" si="8"/>
        <v>178.8</v>
      </c>
      <c r="M37" s="136"/>
      <c r="N37" s="169">
        <f t="shared" si="0"/>
        <v>423.54074074074072</v>
      </c>
      <c r="O37" s="170"/>
      <c r="P37" s="171">
        <f>R37*500/100/4</f>
        <v>529.42592592592587</v>
      </c>
      <c r="Q37" s="172"/>
      <c r="R37" s="141">
        <f>N37-Z9</f>
        <v>423.54074074074072</v>
      </c>
      <c r="S37" s="142"/>
      <c r="T37" s="173">
        <f t="shared" si="1"/>
        <v>105.88518518518518</v>
      </c>
      <c r="U37" s="174"/>
      <c r="V37" s="157"/>
      <c r="W37" s="146">
        <v>40.200000000000003</v>
      </c>
      <c r="X37" s="158" t="s">
        <v>47</v>
      </c>
      <c r="Y37" s="159"/>
      <c r="Z37" s="159"/>
      <c r="AA37" s="160"/>
      <c r="AB37" s="254">
        <f t="shared" si="5"/>
        <v>0.44700000000000001</v>
      </c>
      <c r="AC37" s="254">
        <f>AB37-O13</f>
        <v>-0.15539999999999993</v>
      </c>
    </row>
    <row r="38" spans="1:29" ht="26.25" customHeight="1" x14ac:dyDescent="0.25">
      <c r="A38" s="206" t="s">
        <v>72</v>
      </c>
      <c r="B38" s="207" t="s">
        <v>73</v>
      </c>
      <c r="C38" s="208"/>
      <c r="D38" s="208"/>
      <c r="E38" s="209"/>
      <c r="F38" s="210">
        <v>77</v>
      </c>
      <c r="G38" s="211"/>
      <c r="H38" s="212">
        <f>F38/135*100*5</f>
        <v>285.18518518518522</v>
      </c>
      <c r="I38" s="213"/>
      <c r="J38" s="210">
        <v>206.7</v>
      </c>
      <c r="K38" s="211"/>
      <c r="L38" s="214">
        <f>J38/500*100*3</f>
        <v>124.01999999999998</v>
      </c>
      <c r="M38" s="215"/>
      <c r="N38" s="216">
        <f t="shared" si="0"/>
        <v>409.2051851851852</v>
      </c>
      <c r="O38" s="217"/>
      <c r="P38" s="218">
        <f>R38*500/100/3</f>
        <v>682.00864197530871</v>
      </c>
      <c r="Q38" s="219"/>
      <c r="R38" s="220">
        <f>N38-Z10</f>
        <v>409.2051851851852</v>
      </c>
      <c r="S38" s="215"/>
      <c r="T38" s="221">
        <f t="shared" si="1"/>
        <v>136.40172839506175</v>
      </c>
      <c r="U38" s="222"/>
      <c r="V38" s="188"/>
      <c r="W38" s="107">
        <v>39.700000000000003</v>
      </c>
      <c r="X38" s="223" t="s">
        <v>74</v>
      </c>
      <c r="Y38" s="224"/>
      <c r="Z38" s="224"/>
      <c r="AA38" s="225"/>
      <c r="AB38" s="254">
        <f t="shared" si="5"/>
        <v>0.41339999999999999</v>
      </c>
      <c r="AC38" s="254">
        <f>AB38-O13</f>
        <v>-0.18899999999999995</v>
      </c>
    </row>
    <row r="39" spans="1:29" ht="26.25" customHeight="1" x14ac:dyDescent="0.25">
      <c r="A39" s="226"/>
      <c r="B39" s="150" t="s">
        <v>75</v>
      </c>
      <c r="C39" s="151"/>
      <c r="D39" s="151"/>
      <c r="E39" s="152"/>
      <c r="F39" s="165">
        <v>72.7</v>
      </c>
      <c r="G39" s="166"/>
      <c r="H39" s="117">
        <f>F39/135*100*5</f>
        <v>269.25925925925924</v>
      </c>
      <c r="I39" s="117"/>
      <c r="J39" s="165">
        <v>161.30000000000001</v>
      </c>
      <c r="K39" s="166"/>
      <c r="L39" s="117">
        <f>J39/500*100*3</f>
        <v>96.78</v>
      </c>
      <c r="M39" s="117"/>
      <c r="N39" s="153">
        <f>H39+L39</f>
        <v>366.03925925925921</v>
      </c>
      <c r="O39" s="154"/>
      <c r="P39" s="120">
        <f>R39*500/100/3</f>
        <v>610.06543209876543</v>
      </c>
      <c r="Q39" s="121"/>
      <c r="R39" s="122">
        <f>N39-Z10</f>
        <v>366.03925925925921</v>
      </c>
      <c r="S39" s="123"/>
      <c r="T39" s="124">
        <f>P39/5</f>
        <v>122.01308641975308</v>
      </c>
      <c r="U39" s="125"/>
      <c r="V39" s="126"/>
      <c r="W39" s="127">
        <v>35.799999999999997</v>
      </c>
      <c r="X39" s="128" t="s">
        <v>76</v>
      </c>
      <c r="Y39" s="129"/>
      <c r="Z39" s="129"/>
      <c r="AA39" s="130"/>
      <c r="AB39" s="254">
        <f t="shared" si="5"/>
        <v>0.3226</v>
      </c>
      <c r="AC39" s="254">
        <f>AB39-O13</f>
        <v>-0.27979999999999994</v>
      </c>
    </row>
    <row r="40" spans="1:29" ht="26.25" customHeight="1" x14ac:dyDescent="0.25">
      <c r="A40" s="226"/>
      <c r="B40" s="150" t="s">
        <v>77</v>
      </c>
      <c r="C40" s="151"/>
      <c r="D40" s="151"/>
      <c r="E40" s="152"/>
      <c r="F40" s="165">
        <v>80.7</v>
      </c>
      <c r="G40" s="166"/>
      <c r="H40" s="117">
        <f>F40/135*100*4</f>
        <v>239.11111111111114</v>
      </c>
      <c r="I40" s="117"/>
      <c r="J40" s="165">
        <v>220.6</v>
      </c>
      <c r="K40" s="166"/>
      <c r="L40" s="117">
        <f>J40/500*100*4</f>
        <v>176.48</v>
      </c>
      <c r="M40" s="117"/>
      <c r="N40" s="153">
        <f>H40+L40</f>
        <v>415.5911111111111</v>
      </c>
      <c r="O40" s="154"/>
      <c r="P40" s="120">
        <f>R40*500/100/4</f>
        <v>519.48888888888894</v>
      </c>
      <c r="Q40" s="121"/>
      <c r="R40" s="122">
        <f>N40-Z9</f>
        <v>415.5911111111111</v>
      </c>
      <c r="S40" s="123"/>
      <c r="T40" s="124">
        <f>P40/5</f>
        <v>103.89777777777779</v>
      </c>
      <c r="U40" s="125"/>
      <c r="V40" s="126"/>
      <c r="W40" s="127">
        <v>40.9</v>
      </c>
      <c r="X40" s="128" t="s">
        <v>78</v>
      </c>
      <c r="Y40" s="129"/>
      <c r="Z40" s="129"/>
      <c r="AA40" s="130"/>
      <c r="AB40" s="254">
        <f t="shared" si="5"/>
        <v>0.44119999999999998</v>
      </c>
      <c r="AC40" s="254">
        <f>AB40-O13</f>
        <v>-0.16119999999999995</v>
      </c>
    </row>
    <row r="41" spans="1:29" ht="26.25" customHeight="1" x14ac:dyDescent="0.25">
      <c r="A41" s="226"/>
      <c r="B41" s="150" t="s">
        <v>79</v>
      </c>
      <c r="C41" s="151"/>
      <c r="D41" s="151"/>
      <c r="E41" s="152"/>
      <c r="F41" s="165">
        <v>80.7</v>
      </c>
      <c r="G41" s="166"/>
      <c r="H41" s="117">
        <f>F41/135*100*4</f>
        <v>239.11111111111114</v>
      </c>
      <c r="I41" s="117"/>
      <c r="J41" s="165">
        <v>224.6</v>
      </c>
      <c r="K41" s="166"/>
      <c r="L41" s="117">
        <f>J41/500*100*4</f>
        <v>179.68</v>
      </c>
      <c r="M41" s="117"/>
      <c r="N41" s="153">
        <f>H41+L41</f>
        <v>418.79111111111115</v>
      </c>
      <c r="O41" s="154"/>
      <c r="P41" s="120">
        <f>R41*500/100/3</f>
        <v>697.98518518518529</v>
      </c>
      <c r="Q41" s="121"/>
      <c r="R41" s="122">
        <f>N41-Z10</f>
        <v>418.79111111111115</v>
      </c>
      <c r="S41" s="123"/>
      <c r="T41" s="124">
        <f>P41/5</f>
        <v>139.59703703703707</v>
      </c>
      <c r="U41" s="125"/>
      <c r="V41" s="126"/>
      <c r="W41" s="127">
        <v>40.5</v>
      </c>
      <c r="X41" s="128" t="s">
        <v>80</v>
      </c>
      <c r="Y41" s="129"/>
      <c r="Z41" s="129"/>
      <c r="AA41" s="130"/>
      <c r="AB41" s="254">
        <f t="shared" si="5"/>
        <v>0.44919999999999999</v>
      </c>
      <c r="AC41" s="254">
        <f>AB41-O13</f>
        <v>-0.15319999999999995</v>
      </c>
    </row>
    <row r="42" spans="1:29" ht="26.25" customHeight="1" x14ac:dyDescent="0.25">
      <c r="A42" s="226"/>
      <c r="B42" s="150" t="s">
        <v>81</v>
      </c>
      <c r="C42" s="151"/>
      <c r="D42" s="151"/>
      <c r="E42" s="152"/>
      <c r="F42" s="165">
        <v>67.2</v>
      </c>
      <c r="G42" s="166"/>
      <c r="H42" s="227">
        <f>F42/135*100*5</f>
        <v>248.88888888888889</v>
      </c>
      <c r="I42" s="123"/>
      <c r="J42" s="165">
        <v>183.9</v>
      </c>
      <c r="K42" s="166"/>
      <c r="L42" s="227">
        <f>J42/500*100*3</f>
        <v>110.34</v>
      </c>
      <c r="M42" s="123"/>
      <c r="N42" s="153">
        <f>H42+L42</f>
        <v>359.22888888888889</v>
      </c>
      <c r="O42" s="154"/>
      <c r="P42" s="228">
        <f>R42*500/100/3</f>
        <v>598.71481481481476</v>
      </c>
      <c r="Q42" s="229"/>
      <c r="R42" s="122">
        <f>N42-Z10</f>
        <v>359.22888888888889</v>
      </c>
      <c r="S42" s="230"/>
      <c r="T42" s="231">
        <f>P42/5</f>
        <v>119.74296296296295</v>
      </c>
      <c r="U42" s="232"/>
      <c r="V42" s="126"/>
      <c r="W42" s="127">
        <v>36.4</v>
      </c>
      <c r="X42" s="128" t="s">
        <v>82</v>
      </c>
      <c r="Y42" s="129"/>
      <c r="Z42" s="129"/>
      <c r="AA42" s="130"/>
      <c r="AB42" s="254">
        <f t="shared" si="5"/>
        <v>0.36780000000000002</v>
      </c>
      <c r="AC42" s="254">
        <f>AB42-O13</f>
        <v>-0.23459999999999992</v>
      </c>
    </row>
    <row r="43" spans="1:29" ht="26.25" customHeight="1" x14ac:dyDescent="0.25">
      <c r="A43" s="233"/>
      <c r="B43" s="132" t="s">
        <v>83</v>
      </c>
      <c r="C43" s="133"/>
      <c r="D43" s="133"/>
      <c r="E43" s="134"/>
      <c r="F43" s="135">
        <v>69.8</v>
      </c>
      <c r="G43" s="135"/>
      <c r="H43" s="136">
        <f>F43/135*100*5</f>
        <v>258.51851851851848</v>
      </c>
      <c r="I43" s="136"/>
      <c r="J43" s="135">
        <v>191.7</v>
      </c>
      <c r="K43" s="135"/>
      <c r="L43" s="136">
        <f>J43/500*100*3</f>
        <v>115.01999999999998</v>
      </c>
      <c r="M43" s="136"/>
      <c r="N43" s="169">
        <f>H43+L43</f>
        <v>373.53851851851846</v>
      </c>
      <c r="O43" s="170"/>
      <c r="P43" s="139">
        <f>R43*500/100/3</f>
        <v>622.56419753086413</v>
      </c>
      <c r="Q43" s="140"/>
      <c r="R43" s="141">
        <f>N43-Z10</f>
        <v>373.53851851851846</v>
      </c>
      <c r="S43" s="142"/>
      <c r="T43" s="143">
        <f>P43/5</f>
        <v>124.51283950617282</v>
      </c>
      <c r="U43" s="144"/>
      <c r="V43" s="157"/>
      <c r="W43" s="146">
        <v>39.200000000000003</v>
      </c>
      <c r="X43" s="158" t="s">
        <v>92</v>
      </c>
      <c r="Y43" s="159"/>
      <c r="Z43" s="159"/>
      <c r="AA43" s="160"/>
      <c r="AB43" s="254">
        <f t="shared" si="5"/>
        <v>0.38339999999999996</v>
      </c>
      <c r="AC43" s="254">
        <f>AB43-O13</f>
        <v>-0.21899999999999997</v>
      </c>
    </row>
  </sheetData>
  <mergeCells count="330">
    <mergeCell ref="R43:S43"/>
    <mergeCell ref="T43:U43"/>
    <mergeCell ref="X43:AA43"/>
    <mergeCell ref="X33:AA33"/>
    <mergeCell ref="X32:AA32"/>
    <mergeCell ref="R42:S42"/>
    <mergeCell ref="T42:U42"/>
    <mergeCell ref="X42:AA42"/>
    <mergeCell ref="B43:E43"/>
    <mergeCell ref="F43:G43"/>
    <mergeCell ref="H43:I43"/>
    <mergeCell ref="J43:K43"/>
    <mergeCell ref="L43:M43"/>
    <mergeCell ref="N43:O43"/>
    <mergeCell ref="P43:Q43"/>
    <mergeCell ref="R41:S41"/>
    <mergeCell ref="T41:U41"/>
    <mergeCell ref="X41:AA41"/>
    <mergeCell ref="B42:E42"/>
    <mergeCell ref="F42:G42"/>
    <mergeCell ref="H42:I42"/>
    <mergeCell ref="J42:K42"/>
    <mergeCell ref="L42:M42"/>
    <mergeCell ref="N42:O42"/>
    <mergeCell ref="P42:Q42"/>
    <mergeCell ref="R40:S40"/>
    <mergeCell ref="T40:U40"/>
    <mergeCell ref="X40:AA40"/>
    <mergeCell ref="B41:E41"/>
    <mergeCell ref="F41:G41"/>
    <mergeCell ref="H41:I41"/>
    <mergeCell ref="J41:K41"/>
    <mergeCell ref="L41:M41"/>
    <mergeCell ref="N41:O41"/>
    <mergeCell ref="P41:Q41"/>
    <mergeCell ref="R39:S39"/>
    <mergeCell ref="T39:U39"/>
    <mergeCell ref="X39:AA39"/>
    <mergeCell ref="B40:E40"/>
    <mergeCell ref="F40:G40"/>
    <mergeCell ref="H40:I40"/>
    <mergeCell ref="J40:K40"/>
    <mergeCell ref="L40:M40"/>
    <mergeCell ref="N40:O40"/>
    <mergeCell ref="P40:Q40"/>
    <mergeCell ref="R38:S38"/>
    <mergeCell ref="T38:U38"/>
    <mergeCell ref="X38:AA38"/>
    <mergeCell ref="B39:E39"/>
    <mergeCell ref="F39:G39"/>
    <mergeCell ref="H39:I39"/>
    <mergeCell ref="J39:K39"/>
    <mergeCell ref="L39:M39"/>
    <mergeCell ref="N39:O39"/>
    <mergeCell ref="P39:Q39"/>
    <mergeCell ref="T37:U37"/>
    <mergeCell ref="X37:AA37"/>
    <mergeCell ref="A38:A43"/>
    <mergeCell ref="B38:E38"/>
    <mergeCell ref="F38:G38"/>
    <mergeCell ref="H38:I38"/>
    <mergeCell ref="J38:K38"/>
    <mergeCell ref="L38:M38"/>
    <mergeCell ref="N38:O38"/>
    <mergeCell ref="P38:Q38"/>
    <mergeCell ref="T36:U36"/>
    <mergeCell ref="X36:AA36"/>
    <mergeCell ref="B37:E37"/>
    <mergeCell ref="F37:G37"/>
    <mergeCell ref="H37:I37"/>
    <mergeCell ref="J37:K37"/>
    <mergeCell ref="L37:M37"/>
    <mergeCell ref="N37:O37"/>
    <mergeCell ref="P37:Q37"/>
    <mergeCell ref="R37:S37"/>
    <mergeCell ref="T35:U35"/>
    <mergeCell ref="X35:AA35"/>
    <mergeCell ref="B36:E36"/>
    <mergeCell ref="F36:G36"/>
    <mergeCell ref="H36:I36"/>
    <mergeCell ref="J36:K36"/>
    <mergeCell ref="L36:M36"/>
    <mergeCell ref="N36:O36"/>
    <mergeCell ref="P36:Q36"/>
    <mergeCell ref="R36:S36"/>
    <mergeCell ref="T34:U34"/>
    <mergeCell ref="X34:AA34"/>
    <mergeCell ref="B35:E35"/>
    <mergeCell ref="F35:G35"/>
    <mergeCell ref="H35:I35"/>
    <mergeCell ref="J35:K35"/>
    <mergeCell ref="L35:M35"/>
    <mergeCell ref="N35:O35"/>
    <mergeCell ref="P35:Q35"/>
    <mergeCell ref="R35:S35"/>
    <mergeCell ref="R33:S33"/>
    <mergeCell ref="T33:U33"/>
    <mergeCell ref="B34:E34"/>
    <mergeCell ref="F34:G34"/>
    <mergeCell ref="H34:I34"/>
    <mergeCell ref="J34:K34"/>
    <mergeCell ref="L34:M34"/>
    <mergeCell ref="N34:O34"/>
    <mergeCell ref="P34:Q34"/>
    <mergeCell ref="R34:S34"/>
    <mergeCell ref="P32:Q32"/>
    <mergeCell ref="R32:S32"/>
    <mergeCell ref="T32:U32"/>
    <mergeCell ref="B33:E33"/>
    <mergeCell ref="F33:G33"/>
    <mergeCell ref="H33:I33"/>
    <mergeCell ref="J33:K33"/>
    <mergeCell ref="L33:M33"/>
    <mergeCell ref="N33:O33"/>
    <mergeCell ref="P33:Q33"/>
    <mergeCell ref="B32:E32"/>
    <mergeCell ref="F32:G32"/>
    <mergeCell ref="H32:I32"/>
    <mergeCell ref="J32:K32"/>
    <mergeCell ref="L32:M32"/>
    <mergeCell ref="N32:O32"/>
    <mergeCell ref="L31:M31"/>
    <mergeCell ref="N31:O31"/>
    <mergeCell ref="P31:Q31"/>
    <mergeCell ref="R31:S31"/>
    <mergeCell ref="T31:U31"/>
    <mergeCell ref="X31:AA31"/>
    <mergeCell ref="N30:O30"/>
    <mergeCell ref="P30:Q30"/>
    <mergeCell ref="R30:S30"/>
    <mergeCell ref="T30:U30"/>
    <mergeCell ref="X30:AA30"/>
    <mergeCell ref="A31:A37"/>
    <mergeCell ref="B31:E31"/>
    <mergeCell ref="F31:G31"/>
    <mergeCell ref="H31:I31"/>
    <mergeCell ref="J31:K31"/>
    <mergeCell ref="N29:O29"/>
    <mergeCell ref="P29:Q29"/>
    <mergeCell ref="R29:S29"/>
    <mergeCell ref="T29:U29"/>
    <mergeCell ref="X29:AA29"/>
    <mergeCell ref="B30:E30"/>
    <mergeCell ref="F30:G30"/>
    <mergeCell ref="H30:I30"/>
    <mergeCell ref="J30:K30"/>
    <mergeCell ref="L30:M30"/>
    <mergeCell ref="N28:O28"/>
    <mergeCell ref="P28:Q28"/>
    <mergeCell ref="R28:S28"/>
    <mergeCell ref="T28:U28"/>
    <mergeCell ref="X28:AA28"/>
    <mergeCell ref="B29:E29"/>
    <mergeCell ref="F29:G29"/>
    <mergeCell ref="H29:I29"/>
    <mergeCell ref="J29:K29"/>
    <mergeCell ref="L29:M29"/>
    <mergeCell ref="N27:O27"/>
    <mergeCell ref="P27:Q27"/>
    <mergeCell ref="R27:S27"/>
    <mergeCell ref="T27:U27"/>
    <mergeCell ref="X27:AA27"/>
    <mergeCell ref="B28:E28"/>
    <mergeCell ref="F28:G28"/>
    <mergeCell ref="H28:I28"/>
    <mergeCell ref="J28:K28"/>
    <mergeCell ref="L28:M28"/>
    <mergeCell ref="N26:O26"/>
    <mergeCell ref="P26:Q26"/>
    <mergeCell ref="R26:S26"/>
    <mergeCell ref="T26:U26"/>
    <mergeCell ref="X26:AA26"/>
    <mergeCell ref="B27:E27"/>
    <mergeCell ref="F27:G27"/>
    <mergeCell ref="H27:I27"/>
    <mergeCell ref="J27:K27"/>
    <mergeCell ref="L27:M27"/>
    <mergeCell ref="P25:Q25"/>
    <mergeCell ref="R25:S25"/>
    <mergeCell ref="T25:U25"/>
    <mergeCell ref="X25:AA25"/>
    <mergeCell ref="A26:A30"/>
    <mergeCell ref="B26:E26"/>
    <mergeCell ref="F26:G26"/>
    <mergeCell ref="H26:I26"/>
    <mergeCell ref="J26:K26"/>
    <mergeCell ref="L26:M26"/>
    <mergeCell ref="P24:Q24"/>
    <mergeCell ref="R24:S24"/>
    <mergeCell ref="T24:U24"/>
    <mergeCell ref="X24:AA24"/>
    <mergeCell ref="B25:E25"/>
    <mergeCell ref="F25:G25"/>
    <mergeCell ref="H25:I25"/>
    <mergeCell ref="J25:K25"/>
    <mergeCell ref="L25:M25"/>
    <mergeCell ref="N25:O25"/>
    <mergeCell ref="P23:Q23"/>
    <mergeCell ref="R23:S23"/>
    <mergeCell ref="T23:U23"/>
    <mergeCell ref="X23:AA23"/>
    <mergeCell ref="B24:E24"/>
    <mergeCell ref="F24:G24"/>
    <mergeCell ref="H24:I24"/>
    <mergeCell ref="J24:K24"/>
    <mergeCell ref="L24:M24"/>
    <mergeCell ref="N24:O24"/>
    <mergeCell ref="B23:E23"/>
    <mergeCell ref="F23:G23"/>
    <mergeCell ref="H23:I23"/>
    <mergeCell ref="J23:K23"/>
    <mergeCell ref="L23:M23"/>
    <mergeCell ref="N23:O23"/>
    <mergeCell ref="L22:M22"/>
    <mergeCell ref="N22:O22"/>
    <mergeCell ref="P22:Q22"/>
    <mergeCell ref="R22:S22"/>
    <mergeCell ref="T22:U22"/>
    <mergeCell ref="X22:AA22"/>
    <mergeCell ref="N21:O21"/>
    <mergeCell ref="P21:Q21"/>
    <mergeCell ref="R21:S21"/>
    <mergeCell ref="T21:U21"/>
    <mergeCell ref="X21:AA21"/>
    <mergeCell ref="A22:A25"/>
    <mergeCell ref="B22:E22"/>
    <mergeCell ref="F22:G22"/>
    <mergeCell ref="H22:I22"/>
    <mergeCell ref="J22:K22"/>
    <mergeCell ref="N20:O20"/>
    <mergeCell ref="P20:Q20"/>
    <mergeCell ref="R20:S20"/>
    <mergeCell ref="T20:U20"/>
    <mergeCell ref="X20:AA20"/>
    <mergeCell ref="B21:E21"/>
    <mergeCell ref="F21:G21"/>
    <mergeCell ref="H21:I21"/>
    <mergeCell ref="J21:K21"/>
    <mergeCell ref="L21:M21"/>
    <mergeCell ref="N19:O19"/>
    <mergeCell ref="P19:Q19"/>
    <mergeCell ref="R19:S19"/>
    <mergeCell ref="T19:U19"/>
    <mergeCell ref="X19:AA19"/>
    <mergeCell ref="B20:E20"/>
    <mergeCell ref="F20:G20"/>
    <mergeCell ref="H20:I20"/>
    <mergeCell ref="J20:K20"/>
    <mergeCell ref="L20:M20"/>
    <mergeCell ref="N18:O18"/>
    <mergeCell ref="P18:Q18"/>
    <mergeCell ref="R18:S18"/>
    <mergeCell ref="T18:U18"/>
    <mergeCell ref="X18:AA18"/>
    <mergeCell ref="B19:E19"/>
    <mergeCell ref="F19:G19"/>
    <mergeCell ref="H19:I19"/>
    <mergeCell ref="J19:K19"/>
    <mergeCell ref="L19:M19"/>
    <mergeCell ref="N17:O17"/>
    <mergeCell ref="P17:Q17"/>
    <mergeCell ref="R17:S17"/>
    <mergeCell ref="T17:U17"/>
    <mergeCell ref="X17:AA17"/>
    <mergeCell ref="B18:E18"/>
    <mergeCell ref="F18:G18"/>
    <mergeCell ref="H18:I18"/>
    <mergeCell ref="J18:K18"/>
    <mergeCell ref="L18:M18"/>
    <mergeCell ref="A17:A21"/>
    <mergeCell ref="B17:E17"/>
    <mergeCell ref="F17:G17"/>
    <mergeCell ref="H17:I17"/>
    <mergeCell ref="J17:K17"/>
    <mergeCell ref="L17:M17"/>
    <mergeCell ref="X15:AA16"/>
    <mergeCell ref="B16:E16"/>
    <mergeCell ref="F16:G16"/>
    <mergeCell ref="H16:I16"/>
    <mergeCell ref="J16:K16"/>
    <mergeCell ref="L16:M16"/>
    <mergeCell ref="N16:O16"/>
    <mergeCell ref="P16:Q16"/>
    <mergeCell ref="R16:S16"/>
    <mergeCell ref="T16:U16"/>
    <mergeCell ref="A15:A16"/>
    <mergeCell ref="B15:E15"/>
    <mergeCell ref="F15:O15"/>
    <mergeCell ref="P15:U15"/>
    <mergeCell ref="V15:V16"/>
    <mergeCell ref="W15:W16"/>
    <mergeCell ref="Z11:AA11"/>
    <mergeCell ref="K12:N12"/>
    <mergeCell ref="O12:Q12"/>
    <mergeCell ref="A13:E13"/>
    <mergeCell ref="K13:N13"/>
    <mergeCell ref="O13:Q13"/>
    <mergeCell ref="Z9:AA9"/>
    <mergeCell ref="B10:E10"/>
    <mergeCell ref="K10:L10"/>
    <mergeCell ref="M10:N10"/>
    <mergeCell ref="S10:T10"/>
    <mergeCell ref="Z10:AA10"/>
    <mergeCell ref="B8:E8"/>
    <mergeCell ref="K8:L8"/>
    <mergeCell ref="M8:N8"/>
    <mergeCell ref="S8:T8"/>
    <mergeCell ref="X8:X11"/>
    <mergeCell ref="Z8:AA8"/>
    <mergeCell ref="B9:E9"/>
    <mergeCell ref="K9:L9"/>
    <mergeCell ref="M9:N9"/>
    <mergeCell ref="S9:T9"/>
    <mergeCell ref="Y5:AA5"/>
    <mergeCell ref="B7:E7"/>
    <mergeCell ref="K7:L7"/>
    <mergeCell ref="M7:N7"/>
    <mergeCell ref="S7:T7"/>
    <mergeCell ref="X7:Y7"/>
    <mergeCell ref="Z7:AA7"/>
    <mergeCell ref="A2:AA2"/>
    <mergeCell ref="A4:F5"/>
    <mergeCell ref="G4:I5"/>
    <mergeCell ref="J4:K5"/>
    <mergeCell ref="L4:L5"/>
    <mergeCell ref="N4:Q5"/>
    <mergeCell ref="R4:S5"/>
    <mergeCell ref="T4:X4"/>
    <mergeCell ref="Y4:AA4"/>
    <mergeCell ref="T5:X5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E3FF6-1424-46F1-86B1-C60BAB028BA8}">
  <dimension ref="A2:H12"/>
  <sheetViews>
    <sheetView workbookViewId="0">
      <selection activeCell="H15" sqref="H15"/>
    </sheetView>
  </sheetViews>
  <sheetFormatPr defaultColWidth="7.21875" defaultRowHeight="20.25" customHeight="1" x14ac:dyDescent="0.25"/>
  <cols>
    <col min="1" max="6" width="8.77734375" style="2" customWidth="1"/>
    <col min="7" max="7" width="10.109375" style="2" customWidth="1"/>
    <col min="8" max="8" width="8.6640625" style="2" customWidth="1"/>
    <col min="9" max="16384" width="7.21875" style="2"/>
  </cols>
  <sheetData>
    <row r="2" spans="1:8" ht="20.25" customHeight="1" x14ac:dyDescent="0.25">
      <c r="B2" s="234" t="s">
        <v>84</v>
      </c>
      <c r="C2" s="234" t="s">
        <v>85</v>
      </c>
      <c r="D2" s="234" t="s">
        <v>86</v>
      </c>
      <c r="E2" s="234" t="s">
        <v>87</v>
      </c>
      <c r="F2" s="234" t="s">
        <v>88</v>
      </c>
      <c r="G2" s="235" t="s">
        <v>26</v>
      </c>
      <c r="H2" s="236" t="s">
        <v>27</v>
      </c>
    </row>
    <row r="3" spans="1:8" ht="20.25" customHeight="1" x14ac:dyDescent="0.25">
      <c r="A3" s="237">
        <v>2021</v>
      </c>
      <c r="B3" s="238">
        <v>54.6</v>
      </c>
      <c r="C3" s="239">
        <v>58.2</v>
      </c>
      <c r="D3" s="239">
        <v>65.7</v>
      </c>
      <c r="E3" s="239">
        <v>50.1</v>
      </c>
      <c r="F3" s="240">
        <v>72.599999999999994</v>
      </c>
      <c r="G3" s="241">
        <v>301.2</v>
      </c>
      <c r="H3" s="242">
        <f t="shared" ref="H3:H12" si="0">G3/500</f>
        <v>0.60239999999999994</v>
      </c>
    </row>
    <row r="4" spans="1:8" ht="20.25" customHeight="1" x14ac:dyDescent="0.25">
      <c r="A4" s="237">
        <v>2020</v>
      </c>
      <c r="B4" s="238">
        <v>49.13</v>
      </c>
      <c r="C4" s="239">
        <v>50.98</v>
      </c>
      <c r="D4" s="239">
        <v>68.58</v>
      </c>
      <c r="E4" s="239">
        <v>56.01</v>
      </c>
      <c r="F4" s="240">
        <v>54.61</v>
      </c>
      <c r="G4" s="241">
        <v>279.31</v>
      </c>
      <c r="H4" s="242">
        <f t="shared" si="0"/>
        <v>0.55862000000000001</v>
      </c>
    </row>
    <row r="5" spans="1:8" ht="20.25" customHeight="1" x14ac:dyDescent="0.25">
      <c r="A5" s="237">
        <v>2019</v>
      </c>
      <c r="B5" s="238">
        <v>48.9</v>
      </c>
      <c r="C5" s="239">
        <v>50.3</v>
      </c>
      <c r="D5" s="239">
        <v>59.1</v>
      </c>
      <c r="E5" s="239">
        <v>61.3</v>
      </c>
      <c r="F5" s="240">
        <v>42.5</v>
      </c>
      <c r="G5" s="241">
        <v>262.09999999999997</v>
      </c>
      <c r="H5" s="242">
        <f t="shared" si="0"/>
        <v>0.52419999999999989</v>
      </c>
    </row>
    <row r="6" spans="1:8" ht="20.25" customHeight="1" x14ac:dyDescent="0.25">
      <c r="A6" s="237">
        <v>2018</v>
      </c>
      <c r="B6" s="238">
        <v>56.1</v>
      </c>
      <c r="C6" s="239">
        <v>56</v>
      </c>
      <c r="D6" s="239">
        <v>65.599999999999994</v>
      </c>
      <c r="E6" s="239">
        <v>45.3</v>
      </c>
      <c r="F6" s="240">
        <v>41.8</v>
      </c>
      <c r="G6" s="243">
        <v>264.8</v>
      </c>
      <c r="H6" s="242">
        <f t="shared" si="0"/>
        <v>0.52960000000000007</v>
      </c>
    </row>
    <row r="7" spans="1:8" ht="20.25" customHeight="1" x14ac:dyDescent="0.25">
      <c r="A7" s="237">
        <v>2017</v>
      </c>
      <c r="B7" s="238">
        <v>51.9</v>
      </c>
      <c r="C7" s="239">
        <v>63.5</v>
      </c>
      <c r="D7" s="239">
        <v>73.099999999999994</v>
      </c>
      <c r="E7" s="239">
        <v>46.9</v>
      </c>
      <c r="F7" s="240">
        <v>54.5</v>
      </c>
      <c r="G7" s="243">
        <f>SUM(B7:F7)</f>
        <v>289.89999999999998</v>
      </c>
      <c r="H7" s="242">
        <f t="shared" si="0"/>
        <v>0.57979999999999998</v>
      </c>
    </row>
    <row r="8" spans="1:8" ht="20.25" customHeight="1" x14ac:dyDescent="0.25">
      <c r="A8" s="237">
        <v>2016</v>
      </c>
      <c r="B8" s="238">
        <v>43</v>
      </c>
      <c r="C8" s="239">
        <v>51.7</v>
      </c>
      <c r="D8" s="239">
        <v>64.7</v>
      </c>
      <c r="E8" s="239">
        <v>46.5</v>
      </c>
      <c r="F8" s="240">
        <v>52</v>
      </c>
      <c r="G8" s="243">
        <f>SUM(B8:F8)</f>
        <v>257.89999999999998</v>
      </c>
      <c r="H8" s="242">
        <f t="shared" si="0"/>
        <v>0.51579999999999993</v>
      </c>
    </row>
    <row r="9" spans="1:8" ht="20.25" customHeight="1" x14ac:dyDescent="0.25">
      <c r="A9" s="237">
        <v>2015</v>
      </c>
      <c r="B9" s="238">
        <v>51.8</v>
      </c>
      <c r="C9" s="239">
        <v>52.6</v>
      </c>
      <c r="D9" s="239">
        <v>64.400000000000006</v>
      </c>
      <c r="E9" s="239">
        <v>37.4</v>
      </c>
      <c r="F9" s="240">
        <v>50.2</v>
      </c>
      <c r="G9" s="243">
        <f>SUM(B9:F9)</f>
        <v>256.40000000000003</v>
      </c>
      <c r="H9" s="242">
        <f t="shared" si="0"/>
        <v>0.51280000000000003</v>
      </c>
    </row>
    <row r="10" spans="1:8" ht="20.25" customHeight="1" x14ac:dyDescent="0.25">
      <c r="A10" s="237">
        <v>2014</v>
      </c>
      <c r="B10" s="238">
        <v>59.6</v>
      </c>
      <c r="C10" s="239">
        <v>51.7</v>
      </c>
      <c r="D10" s="239">
        <v>60.8</v>
      </c>
      <c r="E10" s="239">
        <v>38.6</v>
      </c>
      <c r="F10" s="240">
        <v>49.5</v>
      </c>
      <c r="G10" s="243">
        <f>SUM(B10:F10)</f>
        <v>260.20000000000005</v>
      </c>
      <c r="H10" s="242">
        <f t="shared" si="0"/>
        <v>0.52040000000000008</v>
      </c>
    </row>
    <row r="11" spans="1:8" ht="20.25" customHeight="1" x14ac:dyDescent="0.25">
      <c r="A11" s="237">
        <v>2013</v>
      </c>
      <c r="B11" s="238">
        <v>54.8</v>
      </c>
      <c r="C11" s="239">
        <v>65.5</v>
      </c>
      <c r="D11" s="239">
        <v>67.8</v>
      </c>
      <c r="E11" s="239">
        <v>66.400000000000006</v>
      </c>
      <c r="F11" s="240">
        <v>51.1</v>
      </c>
      <c r="G11" s="243">
        <f>SUM(B11:F11)</f>
        <v>305.60000000000002</v>
      </c>
      <c r="H11" s="242">
        <f t="shared" si="0"/>
        <v>0.61120000000000008</v>
      </c>
    </row>
    <row r="12" spans="1:8" ht="20.25" customHeight="1" x14ac:dyDescent="0.25">
      <c r="A12" s="235" t="s">
        <v>89</v>
      </c>
      <c r="B12" s="244">
        <f t="shared" ref="B12:G12" si="1">AVERAGE(B6:B11)</f>
        <v>52.866666666666674</v>
      </c>
      <c r="C12" s="245">
        <f t="shared" si="1"/>
        <v>56.833333333333336</v>
      </c>
      <c r="D12" s="245">
        <f t="shared" si="1"/>
        <v>66.066666666666663</v>
      </c>
      <c r="E12" s="245">
        <f t="shared" si="1"/>
        <v>46.85</v>
      </c>
      <c r="F12" s="246">
        <f t="shared" si="1"/>
        <v>49.85</v>
      </c>
      <c r="G12" s="247">
        <f t="shared" si="1"/>
        <v>272.4666666666667</v>
      </c>
      <c r="H12" s="248">
        <f t="shared" si="0"/>
        <v>0.54493333333333338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公立高校入試目標点算出</vt:lpstr>
      <vt:lpstr>公立高校入試平均点推移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iosnote1</dc:creator>
  <cp:lastModifiedBy>iosnote1</cp:lastModifiedBy>
  <dcterms:created xsi:type="dcterms:W3CDTF">2021-12-07T03:04:50Z</dcterms:created>
  <dcterms:modified xsi:type="dcterms:W3CDTF">2021-12-07T03:29:28Z</dcterms:modified>
</cp:coreProperties>
</file>